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shengelaia\Desktop\პარაგრაფი\"/>
    </mc:Choice>
  </mc:AlternateContent>
  <xr:revisionPtr revIDLastSave="0" documentId="13_ncr:1_{3ABC0765-6E81-49D1-95E8-90E6F34328E9}" xr6:coauthVersionLast="47" xr6:coauthVersionMax="47" xr10:uidLastSave="{00000000-0000-0000-0000-000000000000}"/>
  <bookViews>
    <workbookView xWindow="-120" yWindow="-120" windowWidth="29040" windowHeight="15840" xr2:uid="{6150B645-7B40-4ECC-97B3-BD3FDC7D7CE6}"/>
  </bookViews>
  <sheets>
    <sheet name="დანართი #1" sheetId="1" r:id="rId1"/>
  </sheets>
  <definedNames>
    <definedName name="_xlnm._FilterDatabase" localSheetId="0" hidden="1">'დანართი #1'!$A$6:$R$165</definedName>
    <definedName name="_xlnm.Print_Area" localSheetId="0">'დანართი #1'!$A$1:$L$165</definedName>
    <definedName name="_xlnm.Print_Titles" localSheetId="0">'დანართი #1'!$1:$6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8" i="1" l="1"/>
  <c r="L148" i="1" s="1"/>
  <c r="G148" i="1"/>
  <c r="I147" i="1"/>
  <c r="L147" i="1" s="1"/>
  <c r="G147" i="1"/>
  <c r="I146" i="1"/>
  <c r="L146" i="1" s="1"/>
  <c r="G146" i="1"/>
  <c r="I145" i="1"/>
  <c r="L145" i="1" s="1"/>
  <c r="G145" i="1"/>
  <c r="I144" i="1"/>
  <c r="L144" i="1" s="1"/>
  <c r="G144" i="1"/>
  <c r="I143" i="1"/>
  <c r="L143" i="1" s="1"/>
  <c r="G143" i="1"/>
  <c r="I142" i="1"/>
  <c r="G142" i="1"/>
  <c r="L142" i="1" s="1"/>
  <c r="L141" i="1"/>
  <c r="I141" i="1"/>
  <c r="G141" i="1"/>
  <c r="I140" i="1"/>
  <c r="G140" i="1"/>
  <c r="I139" i="1"/>
  <c r="L139" i="1" s="1"/>
  <c r="G139" i="1"/>
  <c r="I138" i="1"/>
  <c r="G138" i="1"/>
  <c r="I137" i="1"/>
  <c r="L137" i="1" s="1"/>
  <c r="G137" i="1"/>
  <c r="I136" i="1"/>
  <c r="L136" i="1" s="1"/>
  <c r="G136" i="1"/>
  <c r="I135" i="1"/>
  <c r="G135" i="1"/>
  <c r="I134" i="1"/>
  <c r="L134" i="1" s="1"/>
  <c r="G134" i="1"/>
  <c r="I133" i="1"/>
  <c r="L133" i="1" s="1"/>
  <c r="G133" i="1"/>
  <c r="I132" i="1"/>
  <c r="G132" i="1"/>
  <c r="I131" i="1"/>
  <c r="G131" i="1"/>
  <c r="L130" i="1"/>
  <c r="I130" i="1"/>
  <c r="G130" i="1"/>
  <c r="I129" i="1"/>
  <c r="L129" i="1" s="1"/>
  <c r="G129" i="1"/>
  <c r="I128" i="1"/>
  <c r="G128" i="1"/>
  <c r="I127" i="1"/>
  <c r="L127" i="1" s="1"/>
  <c r="G127" i="1"/>
  <c r="I126" i="1"/>
  <c r="L126" i="1" s="1"/>
  <c r="G126" i="1"/>
  <c r="I125" i="1"/>
  <c r="L125" i="1" s="1"/>
  <c r="G125" i="1"/>
  <c r="I124" i="1"/>
  <c r="G124" i="1"/>
  <c r="K121" i="1"/>
  <c r="L121" i="1" s="1"/>
  <c r="I121" i="1"/>
  <c r="G121" i="1"/>
  <c r="K120" i="1"/>
  <c r="I120" i="1"/>
  <c r="G120" i="1"/>
  <c r="K119" i="1"/>
  <c r="I119" i="1"/>
  <c r="G119" i="1"/>
  <c r="I118" i="1"/>
  <c r="L118" i="1" s="1"/>
  <c r="G118" i="1"/>
  <c r="I116" i="1"/>
  <c r="G116" i="1"/>
  <c r="D116" i="1"/>
  <c r="K116" i="1" s="1"/>
  <c r="L116" i="1" s="1"/>
  <c r="D114" i="1"/>
  <c r="I114" i="1" s="1"/>
  <c r="D113" i="1"/>
  <c r="G113" i="1" s="1"/>
  <c r="D112" i="1"/>
  <c r="K112" i="1" s="1"/>
  <c r="D111" i="1"/>
  <c r="K111" i="1" s="1"/>
  <c r="K109" i="1"/>
  <c r="L109" i="1" s="1"/>
  <c r="I109" i="1"/>
  <c r="G109" i="1"/>
  <c r="K106" i="1"/>
  <c r="I106" i="1"/>
  <c r="L106" i="1" s="1"/>
  <c r="G106" i="1"/>
  <c r="K105" i="1"/>
  <c r="I105" i="1"/>
  <c r="G105" i="1"/>
  <c r="L105" i="1" s="1"/>
  <c r="K104" i="1"/>
  <c r="I104" i="1"/>
  <c r="L104" i="1" s="1"/>
  <c r="G104" i="1"/>
  <c r="I103" i="1"/>
  <c r="D103" i="1"/>
  <c r="K103" i="1" s="1"/>
  <c r="D102" i="1"/>
  <c r="D107" i="1" s="1"/>
  <c r="D101" i="1"/>
  <c r="I101" i="1" s="1"/>
  <c r="K100" i="1"/>
  <c r="L100" i="1" s="1"/>
  <c r="I100" i="1"/>
  <c r="G100" i="1"/>
  <c r="D99" i="1"/>
  <c r="K99" i="1" s="1"/>
  <c r="G98" i="1"/>
  <c r="D98" i="1"/>
  <c r="I98" i="1" s="1"/>
  <c r="D97" i="1"/>
  <c r="K97" i="1" s="1"/>
  <c r="K96" i="1"/>
  <c r="I96" i="1"/>
  <c r="G96" i="1"/>
  <c r="K95" i="1"/>
  <c r="I95" i="1"/>
  <c r="G95" i="1"/>
  <c r="K94" i="1"/>
  <c r="L94" i="1" s="1"/>
  <c r="I94" i="1"/>
  <c r="G94" i="1"/>
  <c r="D93" i="1"/>
  <c r="I93" i="1" s="1"/>
  <c r="K92" i="1"/>
  <c r="L92" i="1" s="1"/>
  <c r="I92" i="1"/>
  <c r="G92" i="1"/>
  <c r="K91" i="1"/>
  <c r="L91" i="1" s="1"/>
  <c r="I91" i="1"/>
  <c r="G91" i="1"/>
  <c r="K90" i="1"/>
  <c r="L90" i="1" s="1"/>
  <c r="I90" i="1"/>
  <c r="G90" i="1"/>
  <c r="L89" i="1"/>
  <c r="D88" i="1"/>
  <c r="I88" i="1" s="1"/>
  <c r="D87" i="1"/>
  <c r="K87" i="1" s="1"/>
  <c r="I86" i="1"/>
  <c r="D86" i="1"/>
  <c r="G86" i="1" s="1"/>
  <c r="K85" i="1"/>
  <c r="L85" i="1" s="1"/>
  <c r="I85" i="1"/>
  <c r="G85" i="1"/>
  <c r="K84" i="1"/>
  <c r="I84" i="1"/>
  <c r="G84" i="1"/>
  <c r="D83" i="1"/>
  <c r="G83" i="1" s="1"/>
  <c r="L83" i="1" s="1"/>
  <c r="D82" i="1"/>
  <c r="G82" i="1" s="1"/>
  <c r="L82" i="1" s="1"/>
  <c r="D81" i="1"/>
  <c r="G81" i="1" s="1"/>
  <c r="L81" i="1" s="1"/>
  <c r="D80" i="1"/>
  <c r="I80" i="1" s="1"/>
  <c r="D79" i="1"/>
  <c r="K79" i="1" s="1"/>
  <c r="D78" i="1"/>
  <c r="K78" i="1" s="1"/>
  <c r="D77" i="1"/>
  <c r="G77" i="1" s="1"/>
  <c r="I76" i="1"/>
  <c r="G76" i="1"/>
  <c r="D76" i="1"/>
  <c r="K76" i="1" s="1"/>
  <c r="L76" i="1" s="1"/>
  <c r="K75" i="1"/>
  <c r="L75" i="1" s="1"/>
  <c r="I75" i="1"/>
  <c r="G75" i="1"/>
  <c r="K74" i="1"/>
  <c r="I74" i="1"/>
  <c r="G74" i="1"/>
  <c r="D73" i="1"/>
  <c r="G73" i="1" s="1"/>
  <c r="L73" i="1" s="1"/>
  <c r="D72" i="1"/>
  <c r="G72" i="1" s="1"/>
  <c r="L72" i="1" s="1"/>
  <c r="D71" i="1"/>
  <c r="G71" i="1" s="1"/>
  <c r="L71" i="1" s="1"/>
  <c r="D70" i="1"/>
  <c r="I70" i="1" s="1"/>
  <c r="D69" i="1"/>
  <c r="G69" i="1" s="1"/>
  <c r="I68" i="1"/>
  <c r="D68" i="1"/>
  <c r="K68" i="1" s="1"/>
  <c r="K67" i="1"/>
  <c r="I67" i="1"/>
  <c r="D67" i="1"/>
  <c r="G67" i="1" s="1"/>
  <c r="D66" i="1"/>
  <c r="I66" i="1" s="1"/>
  <c r="K65" i="1"/>
  <c r="L65" i="1" s="1"/>
  <c r="I65" i="1"/>
  <c r="G65" i="1"/>
  <c r="K64" i="1"/>
  <c r="L64" i="1" s="1"/>
  <c r="I64" i="1"/>
  <c r="G64" i="1"/>
  <c r="D61" i="1"/>
  <c r="D62" i="1" s="1"/>
  <c r="K60" i="1"/>
  <c r="I60" i="1"/>
  <c r="G60" i="1"/>
  <c r="D59" i="1"/>
  <c r="G59" i="1" s="1"/>
  <c r="L59" i="1" s="1"/>
  <c r="D58" i="1"/>
  <c r="K58" i="1" s="1"/>
  <c r="D57" i="1"/>
  <c r="I57" i="1" s="1"/>
  <c r="D56" i="1"/>
  <c r="K56" i="1" s="1"/>
  <c r="K55" i="1"/>
  <c r="L55" i="1" s="1"/>
  <c r="I55" i="1"/>
  <c r="G55" i="1"/>
  <c r="K54" i="1"/>
  <c r="I54" i="1"/>
  <c r="G54" i="1"/>
  <c r="D53" i="1"/>
  <c r="K53" i="1" s="1"/>
  <c r="D52" i="1"/>
  <c r="K52" i="1" s="1"/>
  <c r="D51" i="1"/>
  <c r="I51" i="1" s="1"/>
  <c r="D50" i="1"/>
  <c r="G50" i="1" s="1"/>
  <c r="D49" i="1"/>
  <c r="K49" i="1" s="1"/>
  <c r="K48" i="1"/>
  <c r="I48" i="1"/>
  <c r="G48" i="1"/>
  <c r="D47" i="1"/>
  <c r="K47" i="1" s="1"/>
  <c r="D46" i="1"/>
  <c r="I46" i="1" s="1"/>
  <c r="D45" i="1"/>
  <c r="G45" i="1" s="1"/>
  <c r="D44" i="1"/>
  <c r="K44" i="1" s="1"/>
  <c r="D43" i="1"/>
  <c r="K43" i="1" s="1"/>
  <c r="K42" i="1"/>
  <c r="L42" i="1" s="1"/>
  <c r="I42" i="1"/>
  <c r="G42" i="1"/>
  <c r="D41" i="1"/>
  <c r="K41" i="1" s="1"/>
  <c r="D40" i="1"/>
  <c r="G40" i="1" s="1"/>
  <c r="D39" i="1"/>
  <c r="K39" i="1" s="1"/>
  <c r="K38" i="1"/>
  <c r="D38" i="1"/>
  <c r="I38" i="1" s="1"/>
  <c r="K37" i="1"/>
  <c r="I37" i="1"/>
  <c r="G37" i="1"/>
  <c r="K36" i="1"/>
  <c r="I36" i="1"/>
  <c r="G36" i="1"/>
  <c r="D35" i="1"/>
  <c r="I35" i="1" s="1"/>
  <c r="D34" i="1"/>
  <c r="K34" i="1" s="1"/>
  <c r="D33" i="1"/>
  <c r="I33" i="1" s="1"/>
  <c r="K32" i="1"/>
  <c r="I32" i="1"/>
  <c r="G32" i="1"/>
  <c r="K31" i="1"/>
  <c r="I31" i="1"/>
  <c r="G31" i="1"/>
  <c r="D30" i="1"/>
  <c r="G30" i="1" s="1"/>
  <c r="D29" i="1"/>
  <c r="K29" i="1" s="1"/>
  <c r="D28" i="1"/>
  <c r="G28" i="1" s="1"/>
  <c r="D27" i="1"/>
  <c r="K27" i="1" s="1"/>
  <c r="K26" i="1"/>
  <c r="I26" i="1"/>
  <c r="G26" i="1"/>
  <c r="K25" i="1"/>
  <c r="I25" i="1"/>
  <c r="G25" i="1"/>
  <c r="I24" i="1"/>
  <c r="D24" i="1"/>
  <c r="K24" i="1" s="1"/>
  <c r="D23" i="1"/>
  <c r="I23" i="1" s="1"/>
  <c r="D22" i="1"/>
  <c r="K22" i="1" s="1"/>
  <c r="K19" i="1"/>
  <c r="I19" i="1"/>
  <c r="G19" i="1"/>
  <c r="K18" i="1"/>
  <c r="I18" i="1"/>
  <c r="L18" i="1" s="1"/>
  <c r="G18" i="1"/>
  <c r="K17" i="1"/>
  <c r="I17" i="1"/>
  <c r="G17" i="1"/>
  <c r="I16" i="1"/>
  <c r="L16" i="1" s="1"/>
  <c r="I15" i="1"/>
  <c r="L15" i="1" s="1"/>
  <c r="K14" i="1"/>
  <c r="L14" i="1" s="1"/>
  <c r="I14" i="1"/>
  <c r="G14" i="1"/>
  <c r="K13" i="1"/>
  <c r="I13" i="1"/>
  <c r="G13" i="1"/>
  <c r="K12" i="1"/>
  <c r="L12" i="1" s="1"/>
  <c r="I12" i="1"/>
  <c r="G12" i="1"/>
  <c r="K11" i="1"/>
  <c r="I11" i="1"/>
  <c r="G11" i="1"/>
  <c r="K10" i="1"/>
  <c r="I10" i="1"/>
  <c r="G10" i="1"/>
  <c r="K9" i="1"/>
  <c r="I9" i="1"/>
  <c r="G9" i="1"/>
  <c r="L11" i="1" l="1"/>
  <c r="L17" i="1"/>
  <c r="L25" i="1"/>
  <c r="L36" i="1"/>
  <c r="G49" i="1"/>
  <c r="G53" i="1"/>
  <c r="K66" i="1"/>
  <c r="L74" i="1"/>
  <c r="K86" i="1"/>
  <c r="L86" i="1" s="1"/>
  <c r="L95" i="1"/>
  <c r="I102" i="1"/>
  <c r="K114" i="1"/>
  <c r="L119" i="1"/>
  <c r="L124" i="1"/>
  <c r="L128" i="1"/>
  <c r="L131" i="1"/>
  <c r="L138" i="1"/>
  <c r="K23" i="1"/>
  <c r="L32" i="1"/>
  <c r="G39" i="1"/>
  <c r="G43" i="1"/>
  <c r="K46" i="1"/>
  <c r="I49" i="1"/>
  <c r="L49" i="1" s="1"/>
  <c r="I53" i="1"/>
  <c r="L53" i="1" s="1"/>
  <c r="L84" i="1"/>
  <c r="L103" i="1"/>
  <c r="G111" i="1"/>
  <c r="L135" i="1"/>
  <c r="I30" i="1"/>
  <c r="I39" i="1"/>
  <c r="L39" i="1" s="1"/>
  <c r="I43" i="1"/>
  <c r="L43" i="1" s="1"/>
  <c r="K57" i="1"/>
  <c r="K70" i="1"/>
  <c r="I79" i="1"/>
  <c r="I87" i="1"/>
  <c r="K93" i="1"/>
  <c r="G103" i="1"/>
  <c r="I111" i="1"/>
  <c r="L111" i="1" s="1"/>
  <c r="L132" i="1"/>
  <c r="G24" i="1"/>
  <c r="L24" i="1" s="1"/>
  <c r="L26" i="1"/>
  <c r="K30" i="1"/>
  <c r="L37" i="1"/>
  <c r="I47" i="1"/>
  <c r="L54" i="1"/>
  <c r="L60" i="1"/>
  <c r="L96" i="1"/>
  <c r="L120" i="1"/>
  <c r="K51" i="1"/>
  <c r="G58" i="1"/>
  <c r="L67" i="1"/>
  <c r="L140" i="1"/>
  <c r="G27" i="1"/>
  <c r="L27" i="1" s="1"/>
  <c r="K35" i="1"/>
  <c r="G38" i="1"/>
  <c r="L38" i="1" s="1"/>
  <c r="G44" i="1"/>
  <c r="I58" i="1"/>
  <c r="L58" i="1" s="1"/>
  <c r="I61" i="1"/>
  <c r="L68" i="1"/>
  <c r="I97" i="1"/>
  <c r="G112" i="1"/>
  <c r="L10" i="1"/>
  <c r="L13" i="1"/>
  <c r="L19" i="1"/>
  <c r="I27" i="1"/>
  <c r="L31" i="1"/>
  <c r="I44" i="1"/>
  <c r="L44" i="1" s="1"/>
  <c r="L48" i="1"/>
  <c r="I52" i="1"/>
  <c r="D63" i="1"/>
  <c r="K63" i="1" s="1"/>
  <c r="G68" i="1"/>
  <c r="K101" i="1"/>
  <c r="L57" i="1"/>
  <c r="L30" i="1"/>
  <c r="L66" i="1"/>
  <c r="I62" i="1"/>
  <c r="G62" i="1"/>
  <c r="K62" i="1"/>
  <c r="G107" i="1"/>
  <c r="D108" i="1"/>
  <c r="K107" i="1"/>
  <c r="I107" i="1"/>
  <c r="G23" i="1"/>
  <c r="L23" i="1" s="1"/>
  <c r="I28" i="1"/>
  <c r="K33" i="1"/>
  <c r="G35" i="1"/>
  <c r="L35" i="1" s="1"/>
  <c r="I40" i="1"/>
  <c r="I45" i="1"/>
  <c r="I50" i="1"/>
  <c r="G57" i="1"/>
  <c r="G66" i="1"/>
  <c r="I69" i="1"/>
  <c r="I77" i="1"/>
  <c r="K80" i="1"/>
  <c r="K88" i="1"/>
  <c r="G93" i="1"/>
  <c r="L93" i="1" s="1"/>
  <c r="K98" i="1"/>
  <c r="L98" i="1" s="1"/>
  <c r="I113" i="1"/>
  <c r="K28" i="1"/>
  <c r="L28" i="1" s="1"/>
  <c r="K40" i="1"/>
  <c r="K45" i="1"/>
  <c r="G47" i="1"/>
  <c r="L47" i="1" s="1"/>
  <c r="K50" i="1"/>
  <c r="G52" i="1"/>
  <c r="L52" i="1" s="1"/>
  <c r="G61" i="1"/>
  <c r="K69" i="1"/>
  <c r="K77" i="1"/>
  <c r="G79" i="1"/>
  <c r="L79" i="1" s="1"/>
  <c r="G87" i="1"/>
  <c r="L87" i="1" s="1"/>
  <c r="G97" i="1"/>
  <c r="G102" i="1"/>
  <c r="K113" i="1"/>
  <c r="L113" i="1" s="1"/>
  <c r="G22" i="1"/>
  <c r="G34" i="1"/>
  <c r="G56" i="1"/>
  <c r="K61" i="1"/>
  <c r="G99" i="1"/>
  <c r="K102" i="1"/>
  <c r="L102" i="1" s="1"/>
  <c r="I112" i="1"/>
  <c r="L112" i="1" s="1"/>
  <c r="I22" i="1"/>
  <c r="L22" i="1" s="1"/>
  <c r="G29" i="1"/>
  <c r="I34" i="1"/>
  <c r="L34" i="1" s="1"/>
  <c r="G41" i="1"/>
  <c r="G46" i="1"/>
  <c r="L46" i="1" s="1"/>
  <c r="G51" i="1"/>
  <c r="L51" i="1" s="1"/>
  <c r="I56" i="1"/>
  <c r="G70" i="1"/>
  <c r="L70" i="1" s="1"/>
  <c r="G78" i="1"/>
  <c r="I99" i="1"/>
  <c r="L99" i="1" s="1"/>
  <c r="G101" i="1"/>
  <c r="L101" i="1" s="1"/>
  <c r="G114" i="1"/>
  <c r="L114" i="1" s="1"/>
  <c r="L9" i="1"/>
  <c r="I29" i="1"/>
  <c r="I41" i="1"/>
  <c r="L41" i="1" s="1"/>
  <c r="I78" i="1"/>
  <c r="L78" i="1" s="1"/>
  <c r="D117" i="1"/>
  <c r="G33" i="1"/>
  <c r="G80" i="1"/>
  <c r="G88" i="1"/>
  <c r="L56" i="1" l="1"/>
  <c r="L50" i="1"/>
  <c r="L97" i="1"/>
  <c r="G63" i="1"/>
  <c r="L45" i="1"/>
  <c r="L33" i="1"/>
  <c r="I63" i="1"/>
  <c r="L63" i="1" s="1"/>
  <c r="L61" i="1"/>
  <c r="L62" i="1"/>
  <c r="L88" i="1"/>
  <c r="L29" i="1"/>
  <c r="L80" i="1"/>
  <c r="L40" i="1"/>
  <c r="I117" i="1"/>
  <c r="G117" i="1"/>
  <c r="K117" i="1"/>
  <c r="L69" i="1"/>
  <c r="L107" i="1"/>
  <c r="L77" i="1"/>
  <c r="K108" i="1"/>
  <c r="I108" i="1"/>
  <c r="I149" i="1" s="1"/>
  <c r="L152" i="1" s="1"/>
  <c r="G108" i="1"/>
  <c r="G149" i="1" s="1"/>
  <c r="L150" i="1" s="1"/>
  <c r="L108" i="1" l="1"/>
  <c r="K149" i="1"/>
  <c r="L117" i="1"/>
  <c r="L149" i="1" s="1"/>
  <c r="L151" i="1" s="1"/>
  <c r="L153" i="1" s="1"/>
  <c r="L154" i="1" l="1"/>
  <c r="L155" i="1" s="1"/>
  <c r="L156" i="1" l="1"/>
  <c r="L157" i="1" s="1"/>
  <c r="L158" i="1" l="1"/>
  <c r="L159" i="1" s="1"/>
  <c r="L160" i="1" l="1"/>
  <c r="L161" i="1" s="1"/>
  <c r="L162" i="1" l="1"/>
  <c r="L163" i="1" s="1"/>
  <c r="L164" i="1" l="1"/>
  <c r="L165" i="1" s="1"/>
</calcChain>
</file>

<file path=xl/sharedStrings.xml><?xml version="1.0" encoding="utf-8"?>
<sst xmlns="http://schemas.openxmlformats.org/spreadsheetml/2006/main" count="311" uniqueCount="137">
  <si>
    <t>ქ. თბილისი, სასტუმრო პარაგრაფის  ტერიტორიაზე არსებული ფართის სარემონტო სამუშაოების  ხარჯთაღრიცხვა</t>
  </si>
  <si>
    <t>#</t>
  </si>
  <si>
    <t>სამუშაოების და ხარჯების დასახელება</t>
  </si>
  <si>
    <t>განზ.</t>
  </si>
  <si>
    <t>რაოდენობა</t>
  </si>
  <si>
    <t>ღირებულება  (ლარი)</t>
  </si>
  <si>
    <t>მასალა</t>
  </si>
  <si>
    <t>ხელფასი</t>
  </si>
  <si>
    <t>მანქანა-
მექანიზმი</t>
  </si>
  <si>
    <t>მთლიანი (ლარი)
ღირებულება</t>
  </si>
  <si>
    <t>განზ.
ერთეულზე</t>
  </si>
  <si>
    <t>სულ</t>
  </si>
  <si>
    <t>სართული I</t>
  </si>
  <si>
    <t>სადემონტაჟო სამუშაოები</t>
  </si>
  <si>
    <t>არსებული იატაკის მჭიმების წან ილობრივ დემონტაჟი</t>
  </si>
  <si>
    <t>მ2</t>
  </si>
  <si>
    <t>არსებული რბილია და პლინტუსების  იატაკის დემონტაჟი</t>
  </si>
  <si>
    <t xml:space="preserve">არსებული შეკიდული ჭერის დემონტაჟი ( მაქსიმალური შენარჩუნებით ) </t>
  </si>
  <si>
    <t>არსებული თაბაშირ-მუყაოს ჭერის დემონტაჟი</t>
  </si>
  <si>
    <t>გრძ.მ</t>
  </si>
  <si>
    <t>არსებული კარის დემონტაჟი და ღობის გადიდება</t>
  </si>
  <si>
    <t>ც</t>
  </si>
  <si>
    <t>არსებული სანათების დემონტაჟი</t>
  </si>
  <si>
    <t>არსებული კედლებზე ქაღალდის და ფითხის დემონტაჟი</t>
  </si>
  <si>
    <t>სამშენებლო ნარჩენების შეგროვება და მოთავსება ტომრებში</t>
  </si>
  <si>
    <t>სამშენებლო ნარჩენების გამოტანა შენობიდან და დატვირთვა ავტოთვითმცლელებზე</t>
  </si>
  <si>
    <t>ტნ</t>
  </si>
  <si>
    <t>სამშენებლო გატანა ავტოთვითმცლელებით 20 კმ-მდე მანძილზე</t>
  </si>
  <si>
    <t>სარემონტო/სამონტაჟო სამუშაოები</t>
  </si>
  <si>
    <t>იატაკის მჭიმის მოწყობა ქვიშა-ცემენტის ხსნარით საშ. სისქით 50 მმ</t>
  </si>
  <si>
    <t xml:space="preserve">შრომითი დანახარჯები </t>
  </si>
  <si>
    <t>მანქანა-მექანიზმები</t>
  </si>
  <si>
    <t>ლარი</t>
  </si>
  <si>
    <t>ქვიშა-ცემენტის ხსნარი (მჭიმისთვის)</t>
  </si>
  <si>
    <t>მ3</t>
  </si>
  <si>
    <t>სხვა დამხმარე მასალები</t>
  </si>
  <si>
    <t>თვითსწორებადი მჭიმის მოწყობა რბილი იატაკების ქვეშ</t>
  </si>
  <si>
    <t>მანქანა-ხელსაწყოები</t>
  </si>
  <si>
    <t>თვითსწორებადი მასალა (FIXA monofloor 100-C35 ან ანალოგიური ხარისხის)</t>
  </si>
  <si>
    <t>კგ</t>
  </si>
  <si>
    <t>გრუნტი (მაღალი ადჰეზიის)</t>
  </si>
  <si>
    <t>რბილი იატაკების მოწყობა</t>
  </si>
  <si>
    <r>
      <t xml:space="preserve">რბილი იატაკი, ხალიჩა, ფილების ზომა 50*50 სმ ( თურქეთი / ევროპა) </t>
    </r>
    <r>
      <rPr>
        <sz val="10"/>
        <color rgb="FFFF0000"/>
        <rFont val="Aptos Narrow"/>
        <family val="2"/>
        <scheme val="minor"/>
      </rPr>
      <t>დამკვეთის მიწოდება</t>
    </r>
  </si>
  <si>
    <t>წებო რბილი იატაკისთვის</t>
  </si>
  <si>
    <t>კედლის პერიმეტრის დაპლინტუსება 6 სმ სიმაღლის პლინტუსით, ვინილის ბორტით</t>
  </si>
  <si>
    <t>პლინტუსი 6 სმ სიმაღლის, ვინილის ბორტით</t>
  </si>
  <si>
    <t>სამონტაჟო დუბელი</t>
  </si>
  <si>
    <t>ცალი</t>
  </si>
  <si>
    <t>სამონტაჟო სილიკონი</t>
  </si>
  <si>
    <t>სვეტის ფერდილების შემოსვა თაბაშირმუყაოს ერთმაგი ფილით, დათბუნებით</t>
  </si>
  <si>
    <t>თაბაშირმუყაოს ფილა</t>
  </si>
  <si>
    <t>ქვაბამბა 5 სმ</t>
  </si>
  <si>
    <t>კარკასი და დამხმარე ელემენტები</t>
  </si>
  <si>
    <t>ლ/მ2</t>
  </si>
  <si>
    <t>კედლების მოპირკეთება PVC პანელებით</t>
  </si>
  <si>
    <t>PVC პანელი</t>
  </si>
  <si>
    <t>წებოცემენტი</t>
  </si>
  <si>
    <t>PVC პანელების მაღალხარისხოვანი შეღებვა წყალემულსიური საღებავით</t>
  </si>
  <si>
    <t>საღებავი წყალემულსიური (კაპაროლ-ამფობოლინი ან ანალოგიური ხარისხის)</t>
  </si>
  <si>
    <t>ლიტრი</t>
  </si>
  <si>
    <t>გრუნტის საკედლე</t>
  </si>
  <si>
    <t xml:space="preserve">სვეტების ფერდილების დამუშავება დეკორატიული საფითხით </t>
  </si>
  <si>
    <t>დეკორატიული საფითხი (არმარენო 700 ან ანალოგიური ხარისხის)</t>
  </si>
  <si>
    <t>კედლების დამუშავება და მაღალხარისხოვანი შეღებვა წყალემულსიური საღებავით</t>
  </si>
  <si>
    <t>საღებავი წყალემულსიური (კაპაროლ-კაპასილანი ან ანალოგიური ხარისხის)</t>
  </si>
  <si>
    <t>საფითხი ძირითადი ფენა (კნაუფი ან ანალოგიუირ ხარისხის)</t>
  </si>
  <si>
    <t>საფითხი დამამთავრებელი ფენა (კნაუფი ან ანალოგიუირ ხარისხის)</t>
  </si>
  <si>
    <t>გრუნტი საკედლე</t>
  </si>
  <si>
    <t>სამღებრო ქაღალდი (უფაქტურო)</t>
  </si>
  <si>
    <t>წებო (ქაღალდის გასაკრავად)</t>
  </si>
  <si>
    <t>ფერდილების დამუშავება და მაღალხარისხოვანი შეღებვა წყალემულსიური საღებავით</t>
  </si>
  <si>
    <t>საფითხი ძირითადი ფენა (Fixa ან ანალოგიუირ ხარისხის)</t>
  </si>
  <si>
    <t>საფითხი დამამთავრებელი ფენა (Fixa ან ანალოგიუირ ხარისხის)</t>
  </si>
  <si>
    <t xml:space="preserve">კედლების მოპირკეთება ხის ხაზოვანი პანელებით </t>
  </si>
  <si>
    <t xml:space="preserve">ბუნებრივი ხის ხაზოვანი პანელები </t>
  </si>
  <si>
    <t>ხის წებო</t>
  </si>
  <si>
    <t>ხის დეკორატიული ელემენტების დამუშავება ხის სპეციალური ზეთით</t>
  </si>
  <si>
    <t>ხის დამცავი ზეთი, ღრმა შეღწევადობის</t>
  </si>
  <si>
    <t>"არმსტრონგი"-ს ტიპის შეკიდული ჭერის მოწყობა</t>
  </si>
  <si>
    <t>"არმსტრონგი"-ს ტიპის შეკიდული ჭერის კარკასის ელემენტების ჩათვლით</t>
  </si>
  <si>
    <t>საოფისე ვიტრაჟებისთვის მეტალის სამაგრი კონსტრუქციების მოწყობა ჭერზე</t>
  </si>
  <si>
    <t>ფოლადის კვადრატული მილი 40*80*3 მმ</t>
  </si>
  <si>
    <t>ფოლადის ზოლოვანა 60*5 მმ</t>
  </si>
  <si>
    <t>ელექტროდი</t>
  </si>
  <si>
    <t>მეტალის საჭრელი დისკი</t>
  </si>
  <si>
    <t>გამჭედი ანკერი</t>
  </si>
  <si>
    <t>ანტიკოროზიული საღებავი</t>
  </si>
  <si>
    <t>ლტ</t>
  </si>
  <si>
    <t>გამხსნელი</t>
  </si>
  <si>
    <t>დამხმარე მასალა</t>
  </si>
  <si>
    <t>საოფისე ვიტრაჟებისთვის მეტალის სამაგრი კონსტრუქციების თაბაშირ მუყაოთი შეფუთვა</t>
  </si>
  <si>
    <t>საოფისე ვიტრაჟებისთვის მეტალის სამაგრი კონსტრუქციების შეფუთვა ხმის იზოლაციით 5სმ</t>
  </si>
  <si>
    <t>ალუმინის მინის კარის მოწყობა</t>
  </si>
  <si>
    <t xml:space="preserve">მ2 </t>
  </si>
  <si>
    <t>შიდა საოფისე ვიტრაჟების მოწყობა, ნაწრთობი მინა 10მმ ნაწილობრივ ტონირება/დაზოლვით KLEIN - მოდელი : ROLLGLASS + 100KSC V 10 (ნელი დახურვის მექანიზმითა) - ესპანეთი</t>
  </si>
  <si>
    <t>შიდა საოფისე ვიტრაჟების დაზოლვა სპეც ფირით</t>
  </si>
  <si>
    <t xml:space="preserve">შემოსასვლელი კარის და რეცეფციის მინაზე დეკორატიული ფირის გაკვრა </t>
  </si>
  <si>
    <t>ელექტრო &amp; კომპიუტერული ქსელის  სამონტაჟო სამუშაოები</t>
  </si>
  <si>
    <t>კაბელები და მილები</t>
  </si>
  <si>
    <t>სპილენძის კაბელი ორმაგი იზოლაციით NYM-J 3x1,5</t>
  </si>
  <si>
    <t>სპილენძის კაბელი ორმაგი იზოლაციით NYM-J 3x2,5</t>
  </si>
  <si>
    <t>არააალებადი გოფრირებული მილი Ø 16</t>
  </si>
  <si>
    <t>გამანაწილებელი კოლოფი</t>
  </si>
  <si>
    <t>1 კლავიშიანი ჩამრთველი , 10A</t>
  </si>
  <si>
    <t>კომპლ</t>
  </si>
  <si>
    <t>2 კლავიშიანი ჩამრთველი , 10A</t>
  </si>
  <si>
    <t>საშტეფსელო როზეტი დამიწების კონტაქტით,  2P+E-16A, IP44</t>
  </si>
  <si>
    <t>იატაკის როზეტების ყუთი 8 მექანიზმზე, სამონტაჟო კოლოფით კომპლექტში</t>
  </si>
  <si>
    <t>იატაკის ყუთში სამონტაჟო საშტეფსელო როზეტი დამიწების კონტაქტით,  2P+E-16A</t>
  </si>
  <si>
    <t>სამონტაჟო კოლოფი</t>
  </si>
  <si>
    <t>ც.</t>
  </si>
  <si>
    <t>დამხმარე ელ. სამონტაჟო მასალები</t>
  </si>
  <si>
    <t>სანათები</t>
  </si>
  <si>
    <t>L-01 LED სანათი  36W , 600x600  , 3000K</t>
  </si>
  <si>
    <t>L-02 LED  სანათი  1130 მმ  , 20W , 1800Lm , 3000K</t>
  </si>
  <si>
    <t xml:space="preserve">L-03 LED  სანათი  2250 მმ , 40W , 3600Lm , 3000K </t>
  </si>
  <si>
    <t>L-08 ავარიული განათების  LED  სანათი 3.7 W , 232Lm ინტეგრირებული აკუმულატორით, ავტონომიური მუშაობის დრო 3 სთ.</t>
  </si>
  <si>
    <t>კომპიუტერული ქსელი</t>
  </si>
  <si>
    <t>კაბელი Cat.6 F/UTP სპილენძის 100% შემცველობით (არა CCA)</t>
  </si>
  <si>
    <t>გოფრირებული მილი Ø 16</t>
  </si>
  <si>
    <t>კომპიუტერული ქსელის როზეტი  2 x RJ45 Cat6 FTP</t>
  </si>
  <si>
    <t>იატაკის როზეტების ყუთში სამონტაჟო კომპიუტერული ქსელის როზეტი  2 x RJ45 Cat6 FTP</t>
  </si>
  <si>
    <t>Cat.6 F/UTP კაბელის მიყვანის წერტილი (Wi-Fi)</t>
  </si>
  <si>
    <t>19" საკომუნიკაციო კარადა 27U</t>
  </si>
  <si>
    <t>19" საკომუნიკაციო კარადის 3,2-3,8kW Single-Phase Monitored PDU, 208/220/230/240V Outlets (8-C13), 1U Rack-Mount; TAA Compliant</t>
  </si>
  <si>
    <t>Cat.6 - 48 x RJ45 FTP პატჩ-პანელი</t>
  </si>
  <si>
    <t>ჯამი</t>
  </si>
  <si>
    <t>სატრანსპორტი და აზიდვის ხარჯები (მასალებიდან)</t>
  </si>
  <si>
    <t>სოც. დანარიცხი (შრომითი დანახარჯებიდან)</t>
  </si>
  <si>
    <t>ზედნადები ხარჯები</t>
  </si>
  <si>
    <t>მოგება</t>
  </si>
  <si>
    <t>შრომის უსაფრთხოების ღონისძიებები</t>
  </si>
  <si>
    <t>დროებითი შენობა-ნაგებობები</t>
  </si>
  <si>
    <t>გაუთვალისწინებელი ხარჯები</t>
  </si>
  <si>
    <t>დღგ</t>
  </si>
  <si>
    <t>საერთო ჯამი</t>
  </si>
  <si>
    <t>გამოყენებული მასალები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</si>
</sst>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0.0%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cadNusx"/>
    </font>
    <font>
      <sz val="10"/>
      <color theme="1"/>
      <name val="AcadNusx"/>
    </font>
    <font>
      <b/>
      <sz val="12"/>
      <color rgb="FFFF0000"/>
      <name val="AcadNusx"/>
    </font>
    <font>
      <b/>
      <sz val="10"/>
      <name val="AcadNusx"/>
    </font>
    <font>
      <b/>
      <sz val="10"/>
      <name val="Aptos Narrow"/>
      <family val="2"/>
      <charset val="204"/>
      <scheme val="minor"/>
    </font>
    <font>
      <b/>
      <i/>
      <sz val="10"/>
      <name val="Aptos Narrow"/>
      <family val="2"/>
      <charset val="204"/>
      <scheme val="minor"/>
    </font>
    <font>
      <b/>
      <sz val="10"/>
      <name val="Arial"/>
      <family val="2"/>
      <charset val="204"/>
    </font>
    <font>
      <b/>
      <sz val="10"/>
      <color theme="1"/>
      <name val="Arial"/>
      <family val="2"/>
    </font>
    <font>
      <b/>
      <sz val="10"/>
      <color theme="1"/>
      <name val="Aptos Narrow"/>
      <family val="2"/>
      <charset val="204"/>
      <scheme val="minor"/>
    </font>
    <font>
      <sz val="10"/>
      <color theme="1"/>
      <name val="Aptos Narrow"/>
      <family val="2"/>
      <charset val="204"/>
      <scheme val="minor"/>
    </font>
    <font>
      <sz val="10"/>
      <color theme="1"/>
      <name val="Arial"/>
      <family val="2"/>
    </font>
    <font>
      <sz val="10"/>
      <color rgb="FFFF0000"/>
      <name val="Aptos Narrow"/>
      <family val="2"/>
      <scheme val="minor"/>
    </font>
    <font>
      <b/>
      <sz val="10"/>
      <color theme="1"/>
      <name val="Arial"/>
      <family val="2"/>
      <charset val="204"/>
    </font>
    <font>
      <sz val="10"/>
      <color theme="3" tint="0.39997558519241921"/>
      <name val="Aptos Narrow"/>
      <family val="2"/>
      <charset val="204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theme="1"/>
      <name val="AcadNusx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/>
  </cellStyleXfs>
  <cellXfs count="5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43" fontId="11" fillId="0" borderId="1" xfId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43" fontId="15" fillId="0" borderId="1" xfId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2" fontId="17" fillId="0" borderId="1" xfId="0" applyNumberFormat="1" applyFont="1" applyBorder="1" applyAlignment="1">
      <alignment horizontal="right" vertical="center"/>
    </xf>
    <xf numFmtId="0" fontId="19" fillId="0" borderId="1" xfId="3" applyFont="1" applyBorder="1" applyAlignment="1">
      <alignment vertical="center" wrapText="1"/>
    </xf>
    <xf numFmtId="0" fontId="20" fillId="0" borderId="1" xfId="3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43" fontId="10" fillId="0" borderId="1" xfId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165" fontId="11" fillId="0" borderId="1" xfId="2" applyNumberFormat="1" applyFont="1" applyFill="1" applyBorder="1" applyAlignment="1">
      <alignment horizontal="center" vertical="center"/>
    </xf>
    <xf numFmtId="9" fontId="10" fillId="0" borderId="1" xfId="2" applyFont="1" applyFill="1" applyBorder="1" applyAlignment="1">
      <alignment horizontal="center" vertical="center"/>
    </xf>
    <xf numFmtId="9" fontId="11" fillId="0" borderId="1" xfId="2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43" fontId="11" fillId="0" borderId="0" xfId="1" applyFont="1" applyFill="1" applyAlignment="1">
      <alignment horizontal="center" vertical="center"/>
    </xf>
    <xf numFmtId="43" fontId="3" fillId="0" borderId="0" xfId="0" applyNumberFormat="1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10" xfId="3" xr:uid="{F7FCB780-86BA-4BB5-9B78-201758FB055D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D0AAA-1535-4341-A1B1-17F357203F1A}">
  <dimension ref="A1:R166"/>
  <sheetViews>
    <sheetView tabSelected="1" view="pageBreakPreview" zoomScale="115" zoomScaleNormal="100" zoomScaleSheetLayoutView="115" workbookViewId="0">
      <pane ySplit="6" topLeftCell="A7" activePane="bottomLeft" state="frozen"/>
      <selection activeCell="L33" sqref="L33"/>
      <selection pane="bottomLeft" activeCell="M10" sqref="M10"/>
    </sheetView>
  </sheetViews>
  <sheetFormatPr defaultRowHeight="56.25" customHeight="1" x14ac:dyDescent="0.25"/>
  <cols>
    <col min="1" max="1" width="5.5703125" style="41" customWidth="1"/>
    <col min="2" max="2" width="55" style="42" customWidth="1"/>
    <col min="3" max="3" width="8.28515625" style="43" bestFit="1" customWidth="1"/>
    <col min="4" max="5" width="14.28515625" style="44" customWidth="1"/>
    <col min="6" max="6" width="10.85546875" style="45" bestFit="1" customWidth="1"/>
    <col min="7" max="7" width="11.85546875" style="45" customWidth="1"/>
    <col min="8" max="8" width="13.7109375" style="45" customWidth="1"/>
    <col min="9" max="9" width="13.5703125" style="45" customWidth="1"/>
    <col min="10" max="10" width="10.85546875" style="45" bestFit="1" customWidth="1"/>
    <col min="11" max="11" width="12.28515625" style="45" customWidth="1"/>
    <col min="12" max="12" width="15.42578125" style="45" customWidth="1"/>
    <col min="13" max="17" width="9.140625" style="2" customWidth="1"/>
    <col min="18" max="18" width="9.85546875" style="2" bestFit="1" customWidth="1"/>
    <col min="19" max="16384" width="9.140625" style="2"/>
  </cols>
  <sheetData>
    <row r="1" spans="1:12" ht="21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9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3.5" x14ac:dyDescent="0.25">
      <c r="A3" s="4" t="s">
        <v>1</v>
      </c>
      <c r="B3" s="5" t="s">
        <v>2</v>
      </c>
      <c r="C3" s="5" t="s">
        <v>3</v>
      </c>
      <c r="D3" s="5" t="s">
        <v>4</v>
      </c>
      <c r="E3" s="47" t="s">
        <v>136</v>
      </c>
      <c r="F3" s="6" t="s">
        <v>5</v>
      </c>
      <c r="G3" s="6"/>
      <c r="H3" s="6"/>
      <c r="I3" s="6"/>
      <c r="J3" s="6"/>
      <c r="K3" s="6"/>
      <c r="L3" s="6"/>
    </row>
    <row r="4" spans="1:12" ht="13.5" x14ac:dyDescent="0.25">
      <c r="A4" s="4"/>
      <c r="B4" s="5"/>
      <c r="C4" s="5"/>
      <c r="D4" s="5"/>
      <c r="E4" s="48"/>
      <c r="F4" s="6" t="s">
        <v>6</v>
      </c>
      <c r="G4" s="6"/>
      <c r="H4" s="6" t="s">
        <v>7</v>
      </c>
      <c r="I4" s="6"/>
      <c r="J4" s="6" t="s">
        <v>8</v>
      </c>
      <c r="K4" s="6"/>
      <c r="L4" s="7" t="s">
        <v>9</v>
      </c>
    </row>
    <row r="5" spans="1:12" ht="40.5" x14ac:dyDescent="0.25">
      <c r="A5" s="4"/>
      <c r="B5" s="5"/>
      <c r="C5" s="5"/>
      <c r="D5" s="5"/>
      <c r="E5" s="49"/>
      <c r="F5" s="8" t="s">
        <v>10</v>
      </c>
      <c r="G5" s="8" t="s">
        <v>11</v>
      </c>
      <c r="H5" s="8" t="s">
        <v>10</v>
      </c>
      <c r="I5" s="8" t="s">
        <v>11</v>
      </c>
      <c r="J5" s="8" t="s">
        <v>10</v>
      </c>
      <c r="K5" s="8" t="s">
        <v>11</v>
      </c>
      <c r="L5" s="9"/>
    </row>
    <row r="6" spans="1:12" ht="13.5" x14ac:dyDescent="0.25">
      <c r="A6" s="10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11">
        <v>9</v>
      </c>
      <c r="J6" s="11">
        <v>10</v>
      </c>
      <c r="K6" s="11">
        <v>11</v>
      </c>
      <c r="L6" s="11">
        <v>12</v>
      </c>
    </row>
    <row r="7" spans="1:12" ht="21" customHeight="1" x14ac:dyDescent="0.25">
      <c r="A7" s="10"/>
      <c r="B7" s="11" t="s">
        <v>12</v>
      </c>
      <c r="C7" s="11"/>
      <c r="D7" s="11"/>
      <c r="E7" s="11"/>
      <c r="F7" s="12"/>
      <c r="G7" s="12"/>
      <c r="H7" s="12"/>
      <c r="I7" s="12"/>
      <c r="J7" s="12"/>
      <c r="K7" s="12"/>
      <c r="L7" s="12"/>
    </row>
    <row r="8" spans="1:12" ht="13.5" x14ac:dyDescent="0.25">
      <c r="A8" s="13"/>
      <c r="B8" s="14" t="s">
        <v>13</v>
      </c>
      <c r="C8" s="15"/>
      <c r="D8" s="16"/>
      <c r="E8" s="16"/>
      <c r="F8" s="17"/>
      <c r="G8" s="17"/>
      <c r="H8" s="17"/>
      <c r="I8" s="17"/>
      <c r="J8" s="17"/>
      <c r="K8" s="17"/>
      <c r="L8" s="17"/>
    </row>
    <row r="9" spans="1:12" ht="27" x14ac:dyDescent="0.25">
      <c r="A9" s="13">
        <v>1</v>
      </c>
      <c r="B9" s="18" t="s">
        <v>14</v>
      </c>
      <c r="C9" s="15" t="s">
        <v>15</v>
      </c>
      <c r="D9" s="16">
        <v>30</v>
      </c>
      <c r="E9" s="16"/>
      <c r="F9" s="17"/>
      <c r="G9" s="17">
        <f t="shared" ref="G9:G14" si="0">F9*D9</f>
        <v>0</v>
      </c>
      <c r="H9" s="17"/>
      <c r="I9" s="17">
        <f t="shared" ref="I9:I60" si="1">H9*D9</f>
        <v>0</v>
      </c>
      <c r="J9" s="17"/>
      <c r="K9" s="17">
        <f t="shared" ref="K9:K80" si="2">D9*J9</f>
        <v>0</v>
      </c>
      <c r="L9" s="17">
        <f t="shared" ref="L9:L19" si="3">K9+I9+G9</f>
        <v>0</v>
      </c>
    </row>
    <row r="10" spans="1:12" ht="27" x14ac:dyDescent="0.25">
      <c r="A10" s="13">
        <v>2</v>
      </c>
      <c r="B10" s="18" t="s">
        <v>16</v>
      </c>
      <c r="C10" s="15" t="s">
        <v>15</v>
      </c>
      <c r="D10" s="16">
        <v>113.75</v>
      </c>
      <c r="E10" s="16"/>
      <c r="F10" s="17"/>
      <c r="G10" s="17">
        <f t="shared" si="0"/>
        <v>0</v>
      </c>
      <c r="H10" s="17"/>
      <c r="I10" s="17">
        <f t="shared" si="1"/>
        <v>0</v>
      </c>
      <c r="J10" s="17"/>
      <c r="K10" s="17">
        <f t="shared" si="2"/>
        <v>0</v>
      </c>
      <c r="L10" s="17">
        <f t="shared" si="3"/>
        <v>0</v>
      </c>
    </row>
    <row r="11" spans="1:12" ht="27" x14ac:dyDescent="0.25">
      <c r="A11" s="13">
        <v>3</v>
      </c>
      <c r="B11" s="18" t="s">
        <v>17</v>
      </c>
      <c r="C11" s="15" t="s">
        <v>15</v>
      </c>
      <c r="D11" s="16">
        <v>50</v>
      </c>
      <c r="E11" s="16"/>
      <c r="F11" s="17"/>
      <c r="G11" s="17">
        <f t="shared" si="0"/>
        <v>0</v>
      </c>
      <c r="H11" s="17"/>
      <c r="I11" s="17">
        <f>H11*D11</f>
        <v>0</v>
      </c>
      <c r="J11" s="17"/>
      <c r="K11" s="17">
        <f t="shared" si="2"/>
        <v>0</v>
      </c>
      <c r="L11" s="17">
        <f t="shared" si="3"/>
        <v>0</v>
      </c>
    </row>
    <row r="12" spans="1:12" ht="13.5" x14ac:dyDescent="0.25">
      <c r="A12" s="13">
        <v>4</v>
      </c>
      <c r="B12" s="18" t="s">
        <v>18</v>
      </c>
      <c r="C12" s="15" t="s">
        <v>19</v>
      </c>
      <c r="D12" s="16">
        <v>47</v>
      </c>
      <c r="E12" s="16"/>
      <c r="F12" s="17"/>
      <c r="G12" s="17">
        <f t="shared" si="0"/>
        <v>0</v>
      </c>
      <c r="H12" s="17"/>
      <c r="I12" s="17">
        <f t="shared" si="1"/>
        <v>0</v>
      </c>
      <c r="J12" s="17"/>
      <c r="K12" s="17">
        <f t="shared" si="2"/>
        <v>0</v>
      </c>
      <c r="L12" s="17">
        <f t="shared" si="3"/>
        <v>0</v>
      </c>
    </row>
    <row r="13" spans="1:12" ht="13.5" x14ac:dyDescent="0.25">
      <c r="A13" s="13">
        <v>5</v>
      </c>
      <c r="B13" s="18" t="s">
        <v>18</v>
      </c>
      <c r="C13" s="15" t="s">
        <v>15</v>
      </c>
      <c r="D13" s="16">
        <v>10</v>
      </c>
      <c r="E13" s="16"/>
      <c r="F13" s="17"/>
      <c r="G13" s="17">
        <f t="shared" si="0"/>
        <v>0</v>
      </c>
      <c r="H13" s="17"/>
      <c r="I13" s="17">
        <f t="shared" si="1"/>
        <v>0</v>
      </c>
      <c r="J13" s="17"/>
      <c r="K13" s="17">
        <f t="shared" si="2"/>
        <v>0</v>
      </c>
      <c r="L13" s="17">
        <f t="shared" si="3"/>
        <v>0</v>
      </c>
    </row>
    <row r="14" spans="1:12" ht="13.5" x14ac:dyDescent="0.25">
      <c r="A14" s="13">
        <v>6</v>
      </c>
      <c r="B14" s="18" t="s">
        <v>20</v>
      </c>
      <c r="C14" s="15" t="s">
        <v>21</v>
      </c>
      <c r="D14" s="16">
        <v>1</v>
      </c>
      <c r="E14" s="16"/>
      <c r="F14" s="17"/>
      <c r="G14" s="17">
        <f t="shared" si="0"/>
        <v>0</v>
      </c>
      <c r="H14" s="17"/>
      <c r="I14" s="17">
        <f t="shared" si="1"/>
        <v>0</v>
      </c>
      <c r="J14" s="17"/>
      <c r="K14" s="17">
        <f t="shared" si="2"/>
        <v>0</v>
      </c>
      <c r="L14" s="17">
        <f t="shared" si="3"/>
        <v>0</v>
      </c>
    </row>
    <row r="15" spans="1:12" ht="13.5" x14ac:dyDescent="0.25">
      <c r="A15" s="13">
        <v>7</v>
      </c>
      <c r="B15" s="18" t="s">
        <v>22</v>
      </c>
      <c r="C15" s="15" t="s">
        <v>21</v>
      </c>
      <c r="D15" s="16">
        <v>15</v>
      </c>
      <c r="E15" s="16"/>
      <c r="F15" s="17"/>
      <c r="G15" s="17"/>
      <c r="H15" s="17"/>
      <c r="I15" s="17">
        <f t="shared" si="1"/>
        <v>0</v>
      </c>
      <c r="J15" s="17"/>
      <c r="K15" s="17"/>
      <c r="L15" s="17">
        <f>I15</f>
        <v>0</v>
      </c>
    </row>
    <row r="16" spans="1:12" ht="27" x14ac:dyDescent="0.25">
      <c r="A16" s="13">
        <v>8</v>
      </c>
      <c r="B16" s="18" t="s">
        <v>23</v>
      </c>
      <c r="C16" s="15" t="s">
        <v>15</v>
      </c>
      <c r="D16" s="16">
        <v>100</v>
      </c>
      <c r="E16" s="16"/>
      <c r="F16" s="17"/>
      <c r="G16" s="17"/>
      <c r="H16" s="17"/>
      <c r="I16" s="17">
        <f t="shared" si="1"/>
        <v>0</v>
      </c>
      <c r="J16" s="17"/>
      <c r="K16" s="17"/>
      <c r="L16" s="17">
        <f>I16</f>
        <v>0</v>
      </c>
    </row>
    <row r="17" spans="1:12" ht="24.75" customHeight="1" x14ac:dyDescent="0.25">
      <c r="A17" s="13">
        <v>9</v>
      </c>
      <c r="B17" s="18" t="s">
        <v>24</v>
      </c>
      <c r="C17" s="15" t="s">
        <v>21</v>
      </c>
      <c r="D17" s="16">
        <v>3</v>
      </c>
      <c r="E17" s="16"/>
      <c r="F17" s="17"/>
      <c r="G17" s="17">
        <f>F17*D17</f>
        <v>0</v>
      </c>
      <c r="H17" s="17"/>
      <c r="I17" s="17">
        <f t="shared" si="1"/>
        <v>0</v>
      </c>
      <c r="J17" s="17"/>
      <c r="K17" s="17">
        <f t="shared" si="2"/>
        <v>0</v>
      </c>
      <c r="L17" s="17">
        <f t="shared" si="3"/>
        <v>0</v>
      </c>
    </row>
    <row r="18" spans="1:12" ht="27" x14ac:dyDescent="0.25">
      <c r="A18" s="13">
        <v>10</v>
      </c>
      <c r="B18" s="18" t="s">
        <v>25</v>
      </c>
      <c r="C18" s="15" t="s">
        <v>26</v>
      </c>
      <c r="D18" s="16">
        <v>3</v>
      </c>
      <c r="E18" s="16"/>
      <c r="F18" s="17"/>
      <c r="G18" s="17">
        <f t="shared" ref="G18:G99" si="4">F18*D18</f>
        <v>0</v>
      </c>
      <c r="H18" s="17"/>
      <c r="I18" s="17">
        <f>H18*D18</f>
        <v>0</v>
      </c>
      <c r="J18" s="17"/>
      <c r="K18" s="17">
        <f t="shared" si="2"/>
        <v>0</v>
      </c>
      <c r="L18" s="17">
        <f t="shared" si="3"/>
        <v>0</v>
      </c>
    </row>
    <row r="19" spans="1:12" ht="27" x14ac:dyDescent="0.25">
      <c r="A19" s="13">
        <v>11</v>
      </c>
      <c r="B19" s="18" t="s">
        <v>27</v>
      </c>
      <c r="C19" s="15" t="s">
        <v>26</v>
      </c>
      <c r="D19" s="16">
        <v>3</v>
      </c>
      <c r="E19" s="16"/>
      <c r="F19" s="17"/>
      <c r="G19" s="17">
        <f t="shared" si="4"/>
        <v>0</v>
      </c>
      <c r="H19" s="17"/>
      <c r="I19" s="17">
        <f t="shared" si="1"/>
        <v>0</v>
      </c>
      <c r="J19" s="17"/>
      <c r="K19" s="17">
        <f t="shared" si="2"/>
        <v>0</v>
      </c>
      <c r="L19" s="17">
        <f t="shared" si="3"/>
        <v>0</v>
      </c>
    </row>
    <row r="20" spans="1:12" ht="13.5" x14ac:dyDescent="0.25">
      <c r="A20" s="19"/>
      <c r="B20" s="14" t="s">
        <v>28</v>
      </c>
      <c r="C20" s="20"/>
      <c r="D20" s="21"/>
      <c r="E20" s="21"/>
      <c r="F20" s="17"/>
      <c r="G20" s="17"/>
      <c r="H20" s="17"/>
      <c r="I20" s="17"/>
      <c r="J20" s="17"/>
      <c r="K20" s="17"/>
      <c r="L20" s="17"/>
    </row>
    <row r="21" spans="1:12" ht="27" x14ac:dyDescent="0.25">
      <c r="A21" s="13">
        <v>1</v>
      </c>
      <c r="B21" s="18" t="s">
        <v>29</v>
      </c>
      <c r="C21" s="15" t="s">
        <v>15</v>
      </c>
      <c r="D21" s="16">
        <v>30</v>
      </c>
      <c r="E21" s="16"/>
      <c r="F21" s="17"/>
      <c r="G21" s="17"/>
      <c r="H21" s="17"/>
      <c r="I21" s="17"/>
      <c r="J21" s="17"/>
      <c r="K21" s="17"/>
      <c r="L21" s="17"/>
    </row>
    <row r="22" spans="1:12" ht="13.5" x14ac:dyDescent="0.25">
      <c r="A22" s="19"/>
      <c r="B22" s="22" t="s">
        <v>30</v>
      </c>
      <c r="C22" s="20" t="s">
        <v>15</v>
      </c>
      <c r="D22" s="21">
        <f>D21</f>
        <v>30</v>
      </c>
      <c r="E22" s="21"/>
      <c r="F22" s="17"/>
      <c r="G22" s="17">
        <f t="shared" si="4"/>
        <v>0</v>
      </c>
      <c r="H22" s="17"/>
      <c r="I22" s="17">
        <f t="shared" ref="I22:I25" si="5">H22*D22</f>
        <v>0</v>
      </c>
      <c r="J22" s="17"/>
      <c r="K22" s="17">
        <f t="shared" si="2"/>
        <v>0</v>
      </c>
      <c r="L22" s="17">
        <f t="shared" ref="L22:L80" si="6">K22+I22+G22</f>
        <v>0</v>
      </c>
    </row>
    <row r="23" spans="1:12" ht="13.5" x14ac:dyDescent="0.25">
      <c r="A23" s="19"/>
      <c r="B23" s="22" t="s">
        <v>31</v>
      </c>
      <c r="C23" s="20" t="s">
        <v>32</v>
      </c>
      <c r="D23" s="21">
        <f>2.33/100*D21</f>
        <v>0.69900000000000007</v>
      </c>
      <c r="E23" s="21"/>
      <c r="F23" s="17"/>
      <c r="G23" s="17">
        <f t="shared" si="4"/>
        <v>0</v>
      </c>
      <c r="H23" s="17"/>
      <c r="I23" s="17">
        <f t="shared" si="5"/>
        <v>0</v>
      </c>
      <c r="J23" s="17"/>
      <c r="K23" s="17">
        <f t="shared" si="2"/>
        <v>0</v>
      </c>
      <c r="L23" s="17">
        <f t="shared" si="6"/>
        <v>0</v>
      </c>
    </row>
    <row r="24" spans="1:12" ht="13.5" x14ac:dyDescent="0.25">
      <c r="A24" s="19"/>
      <c r="B24" s="22" t="s">
        <v>33</v>
      </c>
      <c r="C24" s="20" t="s">
        <v>34</v>
      </c>
      <c r="D24" s="21">
        <f>5.1/100*D21</f>
        <v>1.5299999999999998</v>
      </c>
      <c r="E24" s="21"/>
      <c r="F24" s="17"/>
      <c r="G24" s="17">
        <f t="shared" si="4"/>
        <v>0</v>
      </c>
      <c r="H24" s="17"/>
      <c r="I24" s="17">
        <f t="shared" si="5"/>
        <v>0</v>
      </c>
      <c r="J24" s="17"/>
      <c r="K24" s="17">
        <f t="shared" si="2"/>
        <v>0</v>
      </c>
      <c r="L24" s="17">
        <f t="shared" si="6"/>
        <v>0</v>
      </c>
    </row>
    <row r="25" spans="1:12" ht="13.5" x14ac:dyDescent="0.25">
      <c r="A25" s="19"/>
      <c r="B25" s="22" t="s">
        <v>35</v>
      </c>
      <c r="C25" s="20" t="s">
        <v>21</v>
      </c>
      <c r="D25" s="21">
        <v>1</v>
      </c>
      <c r="E25" s="21"/>
      <c r="F25" s="17"/>
      <c r="G25" s="17">
        <f t="shared" si="4"/>
        <v>0</v>
      </c>
      <c r="H25" s="17"/>
      <c r="I25" s="17">
        <f t="shared" si="5"/>
        <v>0</v>
      </c>
      <c r="J25" s="17"/>
      <c r="K25" s="17">
        <f t="shared" si="2"/>
        <v>0</v>
      </c>
      <c r="L25" s="17">
        <f t="shared" si="6"/>
        <v>0</v>
      </c>
    </row>
    <row r="26" spans="1:12" ht="27" x14ac:dyDescent="0.25">
      <c r="A26" s="13">
        <v>2</v>
      </c>
      <c r="B26" s="18" t="s">
        <v>36</v>
      </c>
      <c r="C26" s="15" t="s">
        <v>15</v>
      </c>
      <c r="D26" s="16">
        <v>113.75</v>
      </c>
      <c r="E26" s="16"/>
      <c r="F26" s="17"/>
      <c r="G26" s="17">
        <f t="shared" si="4"/>
        <v>0</v>
      </c>
      <c r="H26" s="17"/>
      <c r="I26" s="17">
        <f t="shared" si="1"/>
        <v>0</v>
      </c>
      <c r="J26" s="17"/>
      <c r="K26" s="17">
        <f t="shared" si="2"/>
        <v>0</v>
      </c>
      <c r="L26" s="17">
        <f t="shared" si="6"/>
        <v>0</v>
      </c>
    </row>
    <row r="27" spans="1:12" ht="13.5" x14ac:dyDescent="0.25">
      <c r="A27" s="19"/>
      <c r="B27" s="22" t="s">
        <v>30</v>
      </c>
      <c r="C27" s="20" t="s">
        <v>15</v>
      </c>
      <c r="D27" s="21">
        <f>D26</f>
        <v>113.75</v>
      </c>
      <c r="E27" s="21"/>
      <c r="F27" s="17"/>
      <c r="G27" s="17">
        <f t="shared" si="4"/>
        <v>0</v>
      </c>
      <c r="H27" s="17"/>
      <c r="I27" s="17">
        <f t="shared" si="1"/>
        <v>0</v>
      </c>
      <c r="J27" s="17"/>
      <c r="K27" s="17">
        <f t="shared" si="2"/>
        <v>0</v>
      </c>
      <c r="L27" s="17">
        <f t="shared" si="6"/>
        <v>0</v>
      </c>
    </row>
    <row r="28" spans="1:12" ht="13.5" x14ac:dyDescent="0.25">
      <c r="A28" s="19"/>
      <c r="B28" s="22" t="s">
        <v>37</v>
      </c>
      <c r="C28" s="20" t="s">
        <v>32</v>
      </c>
      <c r="D28" s="21">
        <f>2.33/100*D26</f>
        <v>2.6503749999999999</v>
      </c>
      <c r="E28" s="21"/>
      <c r="F28" s="17"/>
      <c r="G28" s="17">
        <f t="shared" si="4"/>
        <v>0</v>
      </c>
      <c r="H28" s="17"/>
      <c r="I28" s="17">
        <f t="shared" si="1"/>
        <v>0</v>
      </c>
      <c r="J28" s="17"/>
      <c r="K28" s="17">
        <f t="shared" si="2"/>
        <v>0</v>
      </c>
      <c r="L28" s="17">
        <f t="shared" si="6"/>
        <v>0</v>
      </c>
    </row>
    <row r="29" spans="1:12" ht="27" x14ac:dyDescent="0.25">
      <c r="A29" s="19"/>
      <c r="B29" s="22" t="s">
        <v>38</v>
      </c>
      <c r="C29" s="20" t="s">
        <v>39</v>
      </c>
      <c r="D29" s="21">
        <f>1.79*D26*1.1</f>
        <v>223.97375000000002</v>
      </c>
      <c r="E29" s="21"/>
      <c r="F29" s="17"/>
      <c r="G29" s="17">
        <f t="shared" si="4"/>
        <v>0</v>
      </c>
      <c r="H29" s="17"/>
      <c r="I29" s="17">
        <f t="shared" si="1"/>
        <v>0</v>
      </c>
      <c r="J29" s="17"/>
      <c r="K29" s="17">
        <f t="shared" si="2"/>
        <v>0</v>
      </c>
      <c r="L29" s="17">
        <f t="shared" si="6"/>
        <v>0</v>
      </c>
    </row>
    <row r="30" spans="1:12" ht="13.5" x14ac:dyDescent="0.25">
      <c r="A30" s="19"/>
      <c r="B30" s="22" t="s">
        <v>40</v>
      </c>
      <c r="C30" s="20" t="s">
        <v>39</v>
      </c>
      <c r="D30" s="21">
        <f>D26*0.11*1.11</f>
        <v>13.888875000000001</v>
      </c>
      <c r="E30" s="21"/>
      <c r="F30" s="17"/>
      <c r="G30" s="17">
        <f t="shared" si="4"/>
        <v>0</v>
      </c>
      <c r="H30" s="17"/>
      <c r="I30" s="17">
        <f t="shared" si="1"/>
        <v>0</v>
      </c>
      <c r="J30" s="17"/>
      <c r="K30" s="17">
        <f t="shared" si="2"/>
        <v>0</v>
      </c>
      <c r="L30" s="17">
        <f t="shared" si="6"/>
        <v>0</v>
      </c>
    </row>
    <row r="31" spans="1:12" ht="13.5" x14ac:dyDescent="0.25">
      <c r="A31" s="19"/>
      <c r="B31" s="22" t="s">
        <v>35</v>
      </c>
      <c r="C31" s="20" t="s">
        <v>21</v>
      </c>
      <c r="D31" s="21">
        <v>1</v>
      </c>
      <c r="E31" s="21"/>
      <c r="F31" s="17"/>
      <c r="G31" s="17">
        <f t="shared" si="4"/>
        <v>0</v>
      </c>
      <c r="H31" s="17"/>
      <c r="I31" s="17">
        <f t="shared" si="1"/>
        <v>0</v>
      </c>
      <c r="J31" s="17"/>
      <c r="K31" s="17">
        <f t="shared" si="2"/>
        <v>0</v>
      </c>
      <c r="L31" s="17">
        <f t="shared" si="6"/>
        <v>0</v>
      </c>
    </row>
    <row r="32" spans="1:12" ht="13.5" x14ac:dyDescent="0.25">
      <c r="A32" s="13">
        <v>3</v>
      </c>
      <c r="B32" s="18" t="s">
        <v>41</v>
      </c>
      <c r="C32" s="15" t="s">
        <v>15</v>
      </c>
      <c r="D32" s="16">
        <v>113.75</v>
      </c>
      <c r="E32" s="16"/>
      <c r="F32" s="17"/>
      <c r="G32" s="17">
        <f t="shared" si="4"/>
        <v>0</v>
      </c>
      <c r="H32" s="17"/>
      <c r="I32" s="17">
        <f t="shared" si="1"/>
        <v>0</v>
      </c>
      <c r="J32" s="17"/>
      <c r="K32" s="17">
        <f t="shared" si="2"/>
        <v>0</v>
      </c>
      <c r="L32" s="17">
        <f t="shared" si="6"/>
        <v>0</v>
      </c>
    </row>
    <row r="33" spans="1:12" ht="13.5" x14ac:dyDescent="0.25">
      <c r="A33" s="19"/>
      <c r="B33" s="22" t="s">
        <v>30</v>
      </c>
      <c r="C33" s="20" t="s">
        <v>15</v>
      </c>
      <c r="D33" s="21">
        <f>D32</f>
        <v>113.75</v>
      </c>
      <c r="E33" s="21"/>
      <c r="F33" s="17"/>
      <c r="G33" s="17">
        <f t="shared" si="4"/>
        <v>0</v>
      </c>
      <c r="H33" s="17"/>
      <c r="I33" s="17">
        <f t="shared" si="1"/>
        <v>0</v>
      </c>
      <c r="J33" s="17"/>
      <c r="K33" s="17">
        <f t="shared" si="2"/>
        <v>0</v>
      </c>
      <c r="L33" s="17">
        <f t="shared" si="6"/>
        <v>0</v>
      </c>
    </row>
    <row r="34" spans="1:12" ht="27" x14ac:dyDescent="0.25">
      <c r="A34" s="19"/>
      <c r="B34" s="22" t="s">
        <v>42</v>
      </c>
      <c r="C34" s="20" t="s">
        <v>15</v>
      </c>
      <c r="D34" s="21">
        <f>125*1.1</f>
        <v>137.5</v>
      </c>
      <c r="E34" s="21"/>
      <c r="F34" s="17"/>
      <c r="G34" s="17">
        <f t="shared" si="4"/>
        <v>0</v>
      </c>
      <c r="H34" s="17"/>
      <c r="I34" s="17">
        <f t="shared" si="1"/>
        <v>0</v>
      </c>
      <c r="J34" s="17"/>
      <c r="K34" s="17">
        <f t="shared" si="2"/>
        <v>0</v>
      </c>
      <c r="L34" s="17">
        <f t="shared" si="6"/>
        <v>0</v>
      </c>
    </row>
    <row r="35" spans="1:12" ht="13.5" x14ac:dyDescent="0.25">
      <c r="A35" s="19"/>
      <c r="B35" s="22" t="s">
        <v>43</v>
      </c>
      <c r="C35" s="20" t="s">
        <v>15</v>
      </c>
      <c r="D35" s="21">
        <f>D32*1</f>
        <v>113.75</v>
      </c>
      <c r="E35" s="21"/>
      <c r="F35" s="17"/>
      <c r="G35" s="17">
        <f t="shared" si="4"/>
        <v>0</v>
      </c>
      <c r="H35" s="17"/>
      <c r="I35" s="17">
        <f t="shared" si="1"/>
        <v>0</v>
      </c>
      <c r="J35" s="17"/>
      <c r="K35" s="17">
        <f t="shared" si="2"/>
        <v>0</v>
      </c>
      <c r="L35" s="17">
        <f t="shared" si="6"/>
        <v>0</v>
      </c>
    </row>
    <row r="36" spans="1:12" ht="13.5" x14ac:dyDescent="0.25">
      <c r="A36" s="19"/>
      <c r="B36" s="22" t="s">
        <v>35</v>
      </c>
      <c r="C36" s="20" t="s">
        <v>21</v>
      </c>
      <c r="D36" s="21">
        <v>1</v>
      </c>
      <c r="E36" s="21"/>
      <c r="F36" s="17"/>
      <c r="G36" s="17">
        <f t="shared" si="4"/>
        <v>0</v>
      </c>
      <c r="H36" s="17"/>
      <c r="I36" s="17">
        <f t="shared" si="1"/>
        <v>0</v>
      </c>
      <c r="J36" s="17"/>
      <c r="K36" s="17">
        <f t="shared" si="2"/>
        <v>0</v>
      </c>
      <c r="L36" s="17">
        <f t="shared" si="6"/>
        <v>0</v>
      </c>
    </row>
    <row r="37" spans="1:12" ht="27" x14ac:dyDescent="0.25">
      <c r="A37" s="23">
        <v>4</v>
      </c>
      <c r="B37" s="18" t="s">
        <v>44</v>
      </c>
      <c r="C37" s="15" t="s">
        <v>19</v>
      </c>
      <c r="D37" s="24">
        <v>31</v>
      </c>
      <c r="E37" s="24"/>
      <c r="F37" s="17"/>
      <c r="G37" s="17">
        <f t="shared" si="4"/>
        <v>0</v>
      </c>
      <c r="H37" s="17"/>
      <c r="I37" s="17">
        <f t="shared" si="1"/>
        <v>0</v>
      </c>
      <c r="J37" s="17"/>
      <c r="K37" s="17">
        <f t="shared" si="2"/>
        <v>0</v>
      </c>
      <c r="L37" s="17">
        <f t="shared" si="6"/>
        <v>0</v>
      </c>
    </row>
    <row r="38" spans="1:12" ht="13.5" x14ac:dyDescent="0.25">
      <c r="A38" s="19"/>
      <c r="B38" s="22" t="s">
        <v>30</v>
      </c>
      <c r="C38" s="20" t="s">
        <v>19</v>
      </c>
      <c r="D38" s="25">
        <f>D37</f>
        <v>31</v>
      </c>
      <c r="E38" s="25"/>
      <c r="F38" s="17"/>
      <c r="G38" s="17">
        <f t="shared" si="4"/>
        <v>0</v>
      </c>
      <c r="H38" s="17"/>
      <c r="I38" s="17">
        <f t="shared" si="1"/>
        <v>0</v>
      </c>
      <c r="J38" s="17"/>
      <c r="K38" s="17">
        <f t="shared" si="2"/>
        <v>0</v>
      </c>
      <c r="L38" s="17">
        <f t="shared" si="6"/>
        <v>0</v>
      </c>
    </row>
    <row r="39" spans="1:12" ht="13.5" x14ac:dyDescent="0.25">
      <c r="A39" s="19"/>
      <c r="B39" s="22" t="s">
        <v>45</v>
      </c>
      <c r="C39" s="20" t="s">
        <v>19</v>
      </c>
      <c r="D39" s="21">
        <f>D37*1.11</f>
        <v>34.410000000000004</v>
      </c>
      <c r="E39" s="21"/>
      <c r="F39" s="17"/>
      <c r="G39" s="17">
        <f t="shared" si="4"/>
        <v>0</v>
      </c>
      <c r="H39" s="17"/>
      <c r="I39" s="17">
        <f t="shared" si="1"/>
        <v>0</v>
      </c>
      <c r="J39" s="17"/>
      <c r="K39" s="17">
        <f t="shared" si="2"/>
        <v>0</v>
      </c>
      <c r="L39" s="17">
        <f t="shared" si="6"/>
        <v>0</v>
      </c>
    </row>
    <row r="40" spans="1:12" ht="13.5" x14ac:dyDescent="0.25">
      <c r="A40" s="19"/>
      <c r="B40" s="22" t="s">
        <v>46</v>
      </c>
      <c r="C40" s="20" t="s">
        <v>47</v>
      </c>
      <c r="D40" s="26">
        <f>D37*5</f>
        <v>155</v>
      </c>
      <c r="E40" s="26"/>
      <c r="F40" s="17"/>
      <c r="G40" s="17">
        <f t="shared" si="4"/>
        <v>0</v>
      </c>
      <c r="H40" s="17"/>
      <c r="I40" s="17">
        <f t="shared" si="1"/>
        <v>0</v>
      </c>
      <c r="J40" s="17"/>
      <c r="K40" s="17">
        <f t="shared" si="2"/>
        <v>0</v>
      </c>
      <c r="L40" s="17">
        <f t="shared" si="6"/>
        <v>0</v>
      </c>
    </row>
    <row r="41" spans="1:12" ht="13.5" x14ac:dyDescent="0.25">
      <c r="A41" s="19"/>
      <c r="B41" s="22" t="s">
        <v>48</v>
      </c>
      <c r="C41" s="20" t="s">
        <v>47</v>
      </c>
      <c r="D41" s="26">
        <f>ROUNDUP(D37/3,0)</f>
        <v>11</v>
      </c>
      <c r="E41" s="26"/>
      <c r="F41" s="17"/>
      <c r="G41" s="17">
        <f t="shared" si="4"/>
        <v>0</v>
      </c>
      <c r="H41" s="17"/>
      <c r="I41" s="17">
        <f t="shared" si="1"/>
        <v>0</v>
      </c>
      <c r="J41" s="17"/>
      <c r="K41" s="17">
        <f t="shared" si="2"/>
        <v>0</v>
      </c>
      <c r="L41" s="17">
        <f t="shared" si="6"/>
        <v>0</v>
      </c>
    </row>
    <row r="42" spans="1:12" ht="29.25" customHeight="1" x14ac:dyDescent="0.25">
      <c r="A42" s="13">
        <v>5</v>
      </c>
      <c r="B42" s="18" t="s">
        <v>49</v>
      </c>
      <c r="C42" s="15" t="s">
        <v>19</v>
      </c>
      <c r="D42" s="16">
        <v>72</v>
      </c>
      <c r="E42" s="16"/>
      <c r="F42" s="17"/>
      <c r="G42" s="17">
        <f t="shared" si="4"/>
        <v>0</v>
      </c>
      <c r="H42" s="17"/>
      <c r="I42" s="17">
        <f t="shared" si="1"/>
        <v>0</v>
      </c>
      <c r="J42" s="17"/>
      <c r="K42" s="17">
        <f t="shared" si="2"/>
        <v>0</v>
      </c>
      <c r="L42" s="17">
        <f t="shared" si="6"/>
        <v>0</v>
      </c>
    </row>
    <row r="43" spans="1:12" ht="13.5" x14ac:dyDescent="0.25">
      <c r="A43" s="19"/>
      <c r="B43" s="22" t="s">
        <v>30</v>
      </c>
      <c r="C43" s="20" t="s">
        <v>19</v>
      </c>
      <c r="D43" s="21">
        <f>D42</f>
        <v>72</v>
      </c>
      <c r="E43" s="21"/>
      <c r="F43" s="17"/>
      <c r="G43" s="17">
        <f t="shared" si="4"/>
        <v>0</v>
      </c>
      <c r="H43" s="17"/>
      <c r="I43" s="17">
        <f t="shared" si="1"/>
        <v>0</v>
      </c>
      <c r="J43" s="17"/>
      <c r="K43" s="17">
        <f t="shared" si="2"/>
        <v>0</v>
      </c>
      <c r="L43" s="17">
        <f t="shared" si="6"/>
        <v>0</v>
      </c>
    </row>
    <row r="44" spans="1:12" ht="13.5" x14ac:dyDescent="0.25">
      <c r="A44" s="19"/>
      <c r="B44" s="22" t="s">
        <v>37</v>
      </c>
      <c r="C44" s="20" t="s">
        <v>32</v>
      </c>
      <c r="D44" s="21">
        <f>0.65/4*D42*0.6</f>
        <v>7.0200000000000005</v>
      </c>
      <c r="E44" s="21"/>
      <c r="F44" s="17"/>
      <c r="G44" s="17">
        <f t="shared" si="4"/>
        <v>0</v>
      </c>
      <c r="H44" s="17"/>
      <c r="I44" s="17">
        <f t="shared" si="1"/>
        <v>0</v>
      </c>
      <c r="J44" s="17"/>
      <c r="K44" s="17">
        <f t="shared" si="2"/>
        <v>0</v>
      </c>
      <c r="L44" s="17">
        <f t="shared" si="6"/>
        <v>0</v>
      </c>
    </row>
    <row r="45" spans="1:12" ht="13.5" x14ac:dyDescent="0.25">
      <c r="A45" s="19"/>
      <c r="B45" s="22" t="s">
        <v>50</v>
      </c>
      <c r="C45" s="20" t="s">
        <v>15</v>
      </c>
      <c r="D45" s="21">
        <f>D42*1.05*0.6</f>
        <v>45.360000000000007</v>
      </c>
      <c r="E45" s="21"/>
      <c r="F45" s="17"/>
      <c r="G45" s="17">
        <f t="shared" si="4"/>
        <v>0</v>
      </c>
      <c r="H45" s="17"/>
      <c r="I45" s="17">
        <f t="shared" si="1"/>
        <v>0</v>
      </c>
      <c r="J45" s="17"/>
      <c r="K45" s="17">
        <f t="shared" si="2"/>
        <v>0</v>
      </c>
      <c r="L45" s="17">
        <f t="shared" si="6"/>
        <v>0</v>
      </c>
    </row>
    <row r="46" spans="1:12" ht="13.5" x14ac:dyDescent="0.25">
      <c r="A46" s="19"/>
      <c r="B46" s="22" t="s">
        <v>51</v>
      </c>
      <c r="C46" s="20" t="s">
        <v>15</v>
      </c>
      <c r="D46" s="21">
        <f>D42*1.03*0.6</f>
        <v>44.495999999999995</v>
      </c>
      <c r="E46" s="21"/>
      <c r="F46" s="17"/>
      <c r="G46" s="17">
        <f t="shared" si="4"/>
        <v>0</v>
      </c>
      <c r="H46" s="17"/>
      <c r="I46" s="17">
        <f t="shared" si="1"/>
        <v>0</v>
      </c>
      <c r="J46" s="17"/>
      <c r="K46" s="17">
        <f t="shared" si="2"/>
        <v>0</v>
      </c>
      <c r="L46" s="17">
        <f t="shared" si="6"/>
        <v>0</v>
      </c>
    </row>
    <row r="47" spans="1:12" ht="13.5" x14ac:dyDescent="0.25">
      <c r="A47" s="19"/>
      <c r="B47" s="22" t="s">
        <v>52</v>
      </c>
      <c r="C47" s="20" t="s">
        <v>53</v>
      </c>
      <c r="D47" s="21">
        <f>D42*0.6</f>
        <v>43.199999999999996</v>
      </c>
      <c r="E47" s="21"/>
      <c r="F47" s="17"/>
      <c r="G47" s="17">
        <f t="shared" si="4"/>
        <v>0</v>
      </c>
      <c r="H47" s="17"/>
      <c r="I47" s="17">
        <f t="shared" si="1"/>
        <v>0</v>
      </c>
      <c r="J47" s="17"/>
      <c r="K47" s="17">
        <f t="shared" si="2"/>
        <v>0</v>
      </c>
      <c r="L47" s="17">
        <f t="shared" si="6"/>
        <v>0</v>
      </c>
    </row>
    <row r="48" spans="1:12" ht="13.5" x14ac:dyDescent="0.25">
      <c r="A48" s="13">
        <v>6</v>
      </c>
      <c r="B48" s="18" t="s">
        <v>54</v>
      </c>
      <c r="C48" s="15" t="s">
        <v>15</v>
      </c>
      <c r="D48" s="16">
        <v>10</v>
      </c>
      <c r="E48" s="16"/>
      <c r="F48" s="17"/>
      <c r="G48" s="17">
        <f t="shared" si="4"/>
        <v>0</v>
      </c>
      <c r="H48" s="17"/>
      <c r="I48" s="17">
        <f t="shared" si="1"/>
        <v>0</v>
      </c>
      <c r="J48" s="17"/>
      <c r="K48" s="17">
        <f t="shared" si="2"/>
        <v>0</v>
      </c>
      <c r="L48" s="17">
        <f t="shared" si="6"/>
        <v>0</v>
      </c>
    </row>
    <row r="49" spans="1:12" ht="13.5" x14ac:dyDescent="0.25">
      <c r="A49" s="19"/>
      <c r="B49" s="22" t="s">
        <v>30</v>
      </c>
      <c r="C49" s="20" t="s">
        <v>15</v>
      </c>
      <c r="D49" s="21">
        <f>D48</f>
        <v>10</v>
      </c>
      <c r="E49" s="21"/>
      <c r="F49" s="17"/>
      <c r="G49" s="17">
        <f t="shared" si="4"/>
        <v>0</v>
      </c>
      <c r="H49" s="17"/>
      <c r="I49" s="17">
        <f t="shared" si="1"/>
        <v>0</v>
      </c>
      <c r="J49" s="17"/>
      <c r="K49" s="17">
        <f t="shared" si="2"/>
        <v>0</v>
      </c>
      <c r="L49" s="17">
        <f t="shared" si="6"/>
        <v>0</v>
      </c>
    </row>
    <row r="50" spans="1:12" ht="13.5" x14ac:dyDescent="0.25">
      <c r="A50" s="19"/>
      <c r="B50" s="22" t="s">
        <v>37</v>
      </c>
      <c r="C50" s="20" t="s">
        <v>32</v>
      </c>
      <c r="D50" s="21">
        <f>0.22/4*D48</f>
        <v>0.55000000000000004</v>
      </c>
      <c r="E50" s="21"/>
      <c r="F50" s="17"/>
      <c r="G50" s="17">
        <f t="shared" si="4"/>
        <v>0</v>
      </c>
      <c r="H50" s="17"/>
      <c r="I50" s="17">
        <f t="shared" si="1"/>
        <v>0</v>
      </c>
      <c r="J50" s="17"/>
      <c r="K50" s="17">
        <f t="shared" si="2"/>
        <v>0</v>
      </c>
      <c r="L50" s="17">
        <f t="shared" si="6"/>
        <v>0</v>
      </c>
    </row>
    <row r="51" spans="1:12" ht="13.5" x14ac:dyDescent="0.25">
      <c r="A51" s="19"/>
      <c r="B51" s="22" t="s">
        <v>55</v>
      </c>
      <c r="C51" s="20" t="s">
        <v>15</v>
      </c>
      <c r="D51" s="21">
        <f>D48*1.25</f>
        <v>12.5</v>
      </c>
      <c r="E51" s="21"/>
      <c r="F51" s="17"/>
      <c r="G51" s="17">
        <f t="shared" si="4"/>
        <v>0</v>
      </c>
      <c r="H51" s="17"/>
      <c r="I51" s="17">
        <f t="shared" si="1"/>
        <v>0</v>
      </c>
      <c r="J51" s="17"/>
      <c r="K51" s="17">
        <f t="shared" si="2"/>
        <v>0</v>
      </c>
      <c r="L51" s="17">
        <f t="shared" si="6"/>
        <v>0</v>
      </c>
    </row>
    <row r="52" spans="1:12" ht="13.5" x14ac:dyDescent="0.25">
      <c r="A52" s="19"/>
      <c r="B52" s="22" t="s">
        <v>56</v>
      </c>
      <c r="C52" s="20" t="s">
        <v>39</v>
      </c>
      <c r="D52" s="21">
        <f>D48*7*1.15</f>
        <v>80.5</v>
      </c>
      <c r="E52" s="21"/>
      <c r="F52" s="17"/>
      <c r="G52" s="17">
        <f t="shared" si="4"/>
        <v>0</v>
      </c>
      <c r="H52" s="17"/>
      <c r="I52" s="17">
        <f t="shared" si="1"/>
        <v>0</v>
      </c>
      <c r="J52" s="17"/>
      <c r="K52" s="17">
        <f t="shared" si="2"/>
        <v>0</v>
      </c>
      <c r="L52" s="17">
        <f t="shared" si="6"/>
        <v>0</v>
      </c>
    </row>
    <row r="53" spans="1:12" ht="13.5" x14ac:dyDescent="0.25">
      <c r="A53" s="19"/>
      <c r="B53" s="22" t="s">
        <v>40</v>
      </c>
      <c r="C53" s="20" t="s">
        <v>39</v>
      </c>
      <c r="D53" s="21">
        <f>D48*0.11</f>
        <v>1.1000000000000001</v>
      </c>
      <c r="E53" s="21"/>
      <c r="F53" s="17"/>
      <c r="G53" s="17">
        <f t="shared" si="4"/>
        <v>0</v>
      </c>
      <c r="H53" s="17"/>
      <c r="I53" s="17">
        <f t="shared" si="1"/>
        <v>0</v>
      </c>
      <c r="J53" s="17"/>
      <c r="K53" s="17">
        <f t="shared" si="2"/>
        <v>0</v>
      </c>
      <c r="L53" s="17">
        <f t="shared" si="6"/>
        <v>0</v>
      </c>
    </row>
    <row r="54" spans="1:12" ht="13.5" x14ac:dyDescent="0.25">
      <c r="A54" s="19"/>
      <c r="B54" s="22" t="s">
        <v>35</v>
      </c>
      <c r="C54" s="20" t="s">
        <v>21</v>
      </c>
      <c r="D54" s="21">
        <v>1</v>
      </c>
      <c r="E54" s="21"/>
      <c r="F54" s="17"/>
      <c r="G54" s="17">
        <f t="shared" si="4"/>
        <v>0</v>
      </c>
      <c r="H54" s="17"/>
      <c r="I54" s="17">
        <f t="shared" si="1"/>
        <v>0</v>
      </c>
      <c r="J54" s="17"/>
      <c r="K54" s="17">
        <f t="shared" si="2"/>
        <v>0</v>
      </c>
      <c r="L54" s="17">
        <f t="shared" si="6"/>
        <v>0</v>
      </c>
    </row>
    <row r="55" spans="1:12" ht="29.25" customHeight="1" x14ac:dyDescent="0.25">
      <c r="A55" s="13">
        <v>7</v>
      </c>
      <c r="B55" s="18" t="s">
        <v>57</v>
      </c>
      <c r="C55" s="15" t="s">
        <v>15</v>
      </c>
      <c r="D55" s="16">
        <v>10</v>
      </c>
      <c r="E55" s="16"/>
      <c r="F55" s="17"/>
      <c r="G55" s="17">
        <f t="shared" si="4"/>
        <v>0</v>
      </c>
      <c r="H55" s="17"/>
      <c r="I55" s="17">
        <f t="shared" si="1"/>
        <v>0</v>
      </c>
      <c r="J55" s="17"/>
      <c r="K55" s="17">
        <f t="shared" si="2"/>
        <v>0</v>
      </c>
      <c r="L55" s="17">
        <f t="shared" si="6"/>
        <v>0</v>
      </c>
    </row>
    <row r="56" spans="1:12" ht="13.5" x14ac:dyDescent="0.25">
      <c r="A56" s="19"/>
      <c r="B56" s="22" t="s">
        <v>30</v>
      </c>
      <c r="C56" s="20" t="s">
        <v>15</v>
      </c>
      <c r="D56" s="21">
        <f>D55</f>
        <v>10</v>
      </c>
      <c r="E56" s="21"/>
      <c r="F56" s="17"/>
      <c r="G56" s="17">
        <f t="shared" si="4"/>
        <v>0</v>
      </c>
      <c r="H56" s="17"/>
      <c r="I56" s="17">
        <f t="shared" si="1"/>
        <v>0</v>
      </c>
      <c r="J56" s="17"/>
      <c r="K56" s="17">
        <f t="shared" si="2"/>
        <v>0</v>
      </c>
      <c r="L56" s="17">
        <f t="shared" si="6"/>
        <v>0</v>
      </c>
    </row>
    <row r="57" spans="1:12" ht="13.5" x14ac:dyDescent="0.25">
      <c r="A57" s="19"/>
      <c r="B57" s="22" t="s">
        <v>37</v>
      </c>
      <c r="C57" s="20" t="s">
        <v>32</v>
      </c>
      <c r="D57" s="21">
        <f>0.01*D55</f>
        <v>0.1</v>
      </c>
      <c r="E57" s="21"/>
      <c r="F57" s="17"/>
      <c r="G57" s="17">
        <f t="shared" si="4"/>
        <v>0</v>
      </c>
      <c r="H57" s="17"/>
      <c r="I57" s="17">
        <f t="shared" si="1"/>
        <v>0</v>
      </c>
      <c r="J57" s="17"/>
      <c r="K57" s="17">
        <f t="shared" si="2"/>
        <v>0</v>
      </c>
      <c r="L57" s="17">
        <f t="shared" si="6"/>
        <v>0</v>
      </c>
    </row>
    <row r="58" spans="1:12" ht="26.25" customHeight="1" x14ac:dyDescent="0.25">
      <c r="A58" s="19"/>
      <c r="B58" s="22" t="s">
        <v>58</v>
      </c>
      <c r="C58" s="20" t="s">
        <v>59</v>
      </c>
      <c r="D58" s="21">
        <f>D55*0.125*2</f>
        <v>2.5</v>
      </c>
      <c r="E58" s="21"/>
      <c r="F58" s="17"/>
      <c r="G58" s="17">
        <f t="shared" si="4"/>
        <v>0</v>
      </c>
      <c r="H58" s="17"/>
      <c r="I58" s="17">
        <f t="shared" si="1"/>
        <v>0</v>
      </c>
      <c r="J58" s="17"/>
      <c r="K58" s="17">
        <f t="shared" si="2"/>
        <v>0</v>
      </c>
      <c r="L58" s="17">
        <f t="shared" si="6"/>
        <v>0</v>
      </c>
    </row>
    <row r="59" spans="1:12" ht="13.5" x14ac:dyDescent="0.25">
      <c r="A59" s="19"/>
      <c r="B59" s="22" t="s">
        <v>60</v>
      </c>
      <c r="C59" s="20" t="s">
        <v>59</v>
      </c>
      <c r="D59" s="21">
        <f>D55*0.15</f>
        <v>1.5</v>
      </c>
      <c r="E59" s="21"/>
      <c r="F59" s="17"/>
      <c r="G59" s="17">
        <f t="shared" si="4"/>
        <v>0</v>
      </c>
      <c r="H59" s="17"/>
      <c r="I59" s="17"/>
      <c r="J59" s="17"/>
      <c r="K59" s="17"/>
      <c r="L59" s="17">
        <f>K59+I59+G59</f>
        <v>0</v>
      </c>
    </row>
    <row r="60" spans="1:12" ht="13.5" x14ac:dyDescent="0.25">
      <c r="A60" s="19"/>
      <c r="B60" s="22" t="s">
        <v>35</v>
      </c>
      <c r="C60" s="20" t="s">
        <v>21</v>
      </c>
      <c r="D60" s="21">
        <v>1</v>
      </c>
      <c r="E60" s="21"/>
      <c r="F60" s="17"/>
      <c r="G60" s="17">
        <f t="shared" si="4"/>
        <v>0</v>
      </c>
      <c r="H60" s="17"/>
      <c r="I60" s="17">
        <f t="shared" si="1"/>
        <v>0</v>
      </c>
      <c r="J60" s="17"/>
      <c r="K60" s="17">
        <f t="shared" si="2"/>
        <v>0</v>
      </c>
      <c r="L60" s="17">
        <f t="shared" si="6"/>
        <v>0</v>
      </c>
    </row>
    <row r="61" spans="1:12" ht="29.25" customHeight="1" x14ac:dyDescent="0.25">
      <c r="A61" s="13">
        <v>8</v>
      </c>
      <c r="B61" s="18" t="s">
        <v>61</v>
      </c>
      <c r="C61" s="15" t="s">
        <v>19</v>
      </c>
      <c r="D61" s="16">
        <f>16*3.51</f>
        <v>56.16</v>
      </c>
      <c r="E61" s="16"/>
      <c r="F61" s="17"/>
      <c r="G61" s="17">
        <f>F61*D61</f>
        <v>0</v>
      </c>
      <c r="H61" s="17"/>
      <c r="I61" s="17">
        <f>H61*D61</f>
        <v>0</v>
      </c>
      <c r="J61" s="17"/>
      <c r="K61" s="17">
        <f>D61*J61</f>
        <v>0</v>
      </c>
      <c r="L61" s="17">
        <f>K61+I61+G61</f>
        <v>0</v>
      </c>
    </row>
    <row r="62" spans="1:12" ht="13.5" x14ac:dyDescent="0.25">
      <c r="A62" s="19"/>
      <c r="B62" s="22" t="s">
        <v>30</v>
      </c>
      <c r="C62" s="20" t="s">
        <v>19</v>
      </c>
      <c r="D62" s="21">
        <f>D61</f>
        <v>56.16</v>
      </c>
      <c r="E62" s="21"/>
      <c r="F62" s="17"/>
      <c r="G62" s="17">
        <f>F62*D62</f>
        <v>0</v>
      </c>
      <c r="H62" s="17"/>
      <c r="I62" s="17">
        <f>H62*D62</f>
        <v>0</v>
      </c>
      <c r="J62" s="17"/>
      <c r="K62" s="17">
        <f>D62*J62</f>
        <v>0</v>
      </c>
      <c r="L62" s="17">
        <f>K62+I62+G62</f>
        <v>0</v>
      </c>
    </row>
    <row r="63" spans="1:12" ht="26.25" customHeight="1" x14ac:dyDescent="0.25">
      <c r="A63" s="19"/>
      <c r="B63" s="22" t="s">
        <v>62</v>
      </c>
      <c r="C63" s="20" t="s">
        <v>39</v>
      </c>
      <c r="D63" s="21">
        <f>D61*8.5*0.4</f>
        <v>190.94399999999999</v>
      </c>
      <c r="E63" s="21"/>
      <c r="F63" s="17"/>
      <c r="G63" s="17">
        <f>F63*D63</f>
        <v>0</v>
      </c>
      <c r="H63" s="17"/>
      <c r="I63" s="17">
        <f>H63*D63</f>
        <v>0</v>
      </c>
      <c r="J63" s="17"/>
      <c r="K63" s="17">
        <f>D63*J63</f>
        <v>0</v>
      </c>
      <c r="L63" s="17">
        <f>K63+I63+G63</f>
        <v>0</v>
      </c>
    </row>
    <row r="64" spans="1:12" ht="13.5" x14ac:dyDescent="0.25">
      <c r="A64" s="19"/>
      <c r="B64" s="22" t="s">
        <v>35</v>
      </c>
      <c r="C64" s="20" t="s">
        <v>21</v>
      </c>
      <c r="D64" s="21">
        <v>1</v>
      </c>
      <c r="E64" s="21"/>
      <c r="F64" s="17"/>
      <c r="G64" s="17">
        <f>F64*D64</f>
        <v>0</v>
      </c>
      <c r="H64" s="17"/>
      <c r="I64" s="17">
        <f>H64*D64</f>
        <v>0</v>
      </c>
      <c r="J64" s="17"/>
      <c r="K64" s="17">
        <f>D64*J64</f>
        <v>0</v>
      </c>
      <c r="L64" s="17">
        <f>K64+I64+G64</f>
        <v>0</v>
      </c>
    </row>
    <row r="65" spans="1:12" ht="29.25" customHeight="1" x14ac:dyDescent="0.25">
      <c r="A65" s="13">
        <v>9</v>
      </c>
      <c r="B65" s="18" t="s">
        <v>63</v>
      </c>
      <c r="C65" s="15" t="s">
        <v>15</v>
      </c>
      <c r="D65" s="16">
        <v>100</v>
      </c>
      <c r="E65" s="16"/>
      <c r="F65" s="17"/>
      <c r="G65" s="17">
        <f t="shared" si="4"/>
        <v>0</v>
      </c>
      <c r="H65" s="17"/>
      <c r="I65" s="17">
        <f t="shared" ref="I65:I80" si="7">H65*D65</f>
        <v>0</v>
      </c>
      <c r="J65" s="17"/>
      <c r="K65" s="17">
        <f t="shared" si="2"/>
        <v>0</v>
      </c>
      <c r="L65" s="17">
        <f t="shared" si="6"/>
        <v>0</v>
      </c>
    </row>
    <row r="66" spans="1:12" ht="13.5" x14ac:dyDescent="0.25">
      <c r="A66" s="19"/>
      <c r="B66" s="22" t="s">
        <v>30</v>
      </c>
      <c r="C66" s="20" t="s">
        <v>15</v>
      </c>
      <c r="D66" s="21">
        <f>D65</f>
        <v>100</v>
      </c>
      <c r="E66" s="21"/>
      <c r="F66" s="17"/>
      <c r="G66" s="17">
        <f t="shared" si="4"/>
        <v>0</v>
      </c>
      <c r="H66" s="17"/>
      <c r="I66" s="17">
        <f t="shared" si="7"/>
        <v>0</v>
      </c>
      <c r="J66" s="17"/>
      <c r="K66" s="17">
        <f t="shared" si="2"/>
        <v>0</v>
      </c>
      <c r="L66" s="17">
        <f t="shared" si="6"/>
        <v>0</v>
      </c>
    </row>
    <row r="67" spans="1:12" ht="13.5" x14ac:dyDescent="0.25">
      <c r="A67" s="19"/>
      <c r="B67" s="22" t="s">
        <v>37</v>
      </c>
      <c r="C67" s="20" t="s">
        <v>32</v>
      </c>
      <c r="D67" s="21">
        <f>0.01*D65</f>
        <v>1</v>
      </c>
      <c r="E67" s="21"/>
      <c r="F67" s="17"/>
      <c r="G67" s="17">
        <f t="shared" si="4"/>
        <v>0</v>
      </c>
      <c r="H67" s="17"/>
      <c r="I67" s="17">
        <f t="shared" si="7"/>
        <v>0</v>
      </c>
      <c r="J67" s="17"/>
      <c r="K67" s="17">
        <f>D67*J67</f>
        <v>0</v>
      </c>
      <c r="L67" s="17">
        <f t="shared" si="6"/>
        <v>0</v>
      </c>
    </row>
    <row r="68" spans="1:12" ht="26.25" customHeight="1" x14ac:dyDescent="0.25">
      <c r="A68" s="19"/>
      <c r="B68" s="22" t="s">
        <v>64</v>
      </c>
      <c r="C68" s="20" t="s">
        <v>59</v>
      </c>
      <c r="D68" s="21">
        <f>D65*0.14*2</f>
        <v>28.000000000000004</v>
      </c>
      <c r="E68" s="21"/>
      <c r="F68" s="17"/>
      <c r="G68" s="17">
        <f t="shared" si="4"/>
        <v>0</v>
      </c>
      <c r="H68" s="17"/>
      <c r="I68" s="17">
        <f t="shared" si="7"/>
        <v>0</v>
      </c>
      <c r="J68" s="17"/>
      <c r="K68" s="17">
        <f t="shared" si="2"/>
        <v>0</v>
      </c>
      <c r="L68" s="17">
        <f t="shared" si="6"/>
        <v>0</v>
      </c>
    </row>
    <row r="69" spans="1:12" ht="13.5" x14ac:dyDescent="0.25">
      <c r="A69" s="19"/>
      <c r="B69" s="22" t="s">
        <v>65</v>
      </c>
      <c r="C69" s="20" t="s">
        <v>39</v>
      </c>
      <c r="D69" s="21">
        <f>D65*1.6</f>
        <v>160</v>
      </c>
      <c r="E69" s="21"/>
      <c r="F69" s="17"/>
      <c r="G69" s="17">
        <f t="shared" si="4"/>
        <v>0</v>
      </c>
      <c r="H69" s="17"/>
      <c r="I69" s="17">
        <f t="shared" si="7"/>
        <v>0</v>
      </c>
      <c r="J69" s="17"/>
      <c r="K69" s="17">
        <f t="shared" si="2"/>
        <v>0</v>
      </c>
      <c r="L69" s="17">
        <f t="shared" si="6"/>
        <v>0</v>
      </c>
    </row>
    <row r="70" spans="1:12" ht="27" x14ac:dyDescent="0.25">
      <c r="A70" s="19"/>
      <c r="B70" s="22" t="s">
        <v>66</v>
      </c>
      <c r="C70" s="20" t="s">
        <v>39</v>
      </c>
      <c r="D70" s="21">
        <f>D65*1.5</f>
        <v>150</v>
      </c>
      <c r="E70" s="21"/>
      <c r="F70" s="17"/>
      <c r="G70" s="17">
        <f t="shared" si="4"/>
        <v>0</v>
      </c>
      <c r="H70" s="17"/>
      <c r="I70" s="17">
        <f t="shared" si="7"/>
        <v>0</v>
      </c>
      <c r="J70" s="17"/>
      <c r="K70" s="17">
        <f t="shared" si="2"/>
        <v>0</v>
      </c>
      <c r="L70" s="17">
        <f t="shared" si="6"/>
        <v>0</v>
      </c>
    </row>
    <row r="71" spans="1:12" ht="13.5" x14ac:dyDescent="0.25">
      <c r="A71" s="19"/>
      <c r="B71" s="22" t="s">
        <v>67</v>
      </c>
      <c r="C71" s="20" t="s">
        <v>59</v>
      </c>
      <c r="D71" s="21">
        <f>D65*0.15</f>
        <v>15</v>
      </c>
      <c r="E71" s="21"/>
      <c r="F71" s="17"/>
      <c r="G71" s="17">
        <f t="shared" si="4"/>
        <v>0</v>
      </c>
      <c r="H71" s="17"/>
      <c r="I71" s="17"/>
      <c r="J71" s="17"/>
      <c r="K71" s="17"/>
      <c r="L71" s="17">
        <f>K71+I71+G71</f>
        <v>0</v>
      </c>
    </row>
    <row r="72" spans="1:12" ht="13.5" x14ac:dyDescent="0.25">
      <c r="A72" s="19"/>
      <c r="B72" s="22" t="s">
        <v>68</v>
      </c>
      <c r="C72" s="20" t="s">
        <v>15</v>
      </c>
      <c r="D72" s="21">
        <f>D65*1.12</f>
        <v>112.00000000000001</v>
      </c>
      <c r="E72" s="21"/>
      <c r="F72" s="17"/>
      <c r="G72" s="17">
        <f t="shared" si="4"/>
        <v>0</v>
      </c>
      <c r="H72" s="17"/>
      <c r="I72" s="17"/>
      <c r="J72" s="17"/>
      <c r="K72" s="17"/>
      <c r="L72" s="17">
        <f t="shared" ref="L72:L73" si="8">K72+I72+G72</f>
        <v>0</v>
      </c>
    </row>
    <row r="73" spans="1:12" ht="13.5" x14ac:dyDescent="0.25">
      <c r="A73" s="19"/>
      <c r="B73" s="22" t="s">
        <v>69</v>
      </c>
      <c r="C73" s="20" t="s">
        <v>39</v>
      </c>
      <c r="D73" s="21">
        <f>D65*0.01</f>
        <v>1</v>
      </c>
      <c r="E73" s="21"/>
      <c r="F73" s="17"/>
      <c r="G73" s="17">
        <f t="shared" si="4"/>
        <v>0</v>
      </c>
      <c r="H73" s="17"/>
      <c r="I73" s="17"/>
      <c r="J73" s="17"/>
      <c r="K73" s="17"/>
      <c r="L73" s="17">
        <f t="shared" si="8"/>
        <v>0</v>
      </c>
    </row>
    <row r="74" spans="1:12" ht="13.5" x14ac:dyDescent="0.25">
      <c r="A74" s="19"/>
      <c r="B74" s="22" t="s">
        <v>35</v>
      </c>
      <c r="C74" s="20" t="s">
        <v>21</v>
      </c>
      <c r="D74" s="21">
        <v>90</v>
      </c>
      <c r="E74" s="21"/>
      <c r="F74" s="17"/>
      <c r="G74" s="17">
        <f t="shared" si="4"/>
        <v>0</v>
      </c>
      <c r="H74" s="17"/>
      <c r="I74" s="17">
        <f t="shared" si="7"/>
        <v>0</v>
      </c>
      <c r="J74" s="17"/>
      <c r="K74" s="17">
        <f t="shared" si="2"/>
        <v>0</v>
      </c>
      <c r="L74" s="17">
        <f t="shared" si="6"/>
        <v>0</v>
      </c>
    </row>
    <row r="75" spans="1:12" ht="29.25" customHeight="1" x14ac:dyDescent="0.25">
      <c r="A75" s="13">
        <v>10</v>
      </c>
      <c r="B75" s="18" t="s">
        <v>70</v>
      </c>
      <c r="C75" s="15" t="s">
        <v>19</v>
      </c>
      <c r="D75" s="16">
        <v>160</v>
      </c>
      <c r="E75" s="16"/>
      <c r="F75" s="17"/>
      <c r="G75" s="17">
        <f t="shared" si="4"/>
        <v>0</v>
      </c>
      <c r="H75" s="17"/>
      <c r="I75" s="17">
        <f t="shared" si="7"/>
        <v>0</v>
      </c>
      <c r="J75" s="17"/>
      <c r="K75" s="17">
        <f t="shared" si="2"/>
        <v>0</v>
      </c>
      <c r="L75" s="17">
        <f t="shared" si="6"/>
        <v>0</v>
      </c>
    </row>
    <row r="76" spans="1:12" ht="13.5" x14ac:dyDescent="0.25">
      <c r="A76" s="19"/>
      <c r="B76" s="22" t="s">
        <v>30</v>
      </c>
      <c r="C76" s="20" t="s">
        <v>19</v>
      </c>
      <c r="D76" s="21">
        <f>D75</f>
        <v>160</v>
      </c>
      <c r="E76" s="21"/>
      <c r="F76" s="17"/>
      <c r="G76" s="17">
        <f t="shared" si="4"/>
        <v>0</v>
      </c>
      <c r="H76" s="17"/>
      <c r="I76" s="17">
        <f t="shared" si="7"/>
        <v>0</v>
      </c>
      <c r="J76" s="17"/>
      <c r="K76" s="17">
        <f t="shared" si="2"/>
        <v>0</v>
      </c>
      <c r="L76" s="17">
        <f t="shared" si="6"/>
        <v>0</v>
      </c>
    </row>
    <row r="77" spans="1:12" ht="13.5" x14ac:dyDescent="0.25">
      <c r="A77" s="19"/>
      <c r="B77" s="22" t="s">
        <v>37</v>
      </c>
      <c r="C77" s="20" t="s">
        <v>32</v>
      </c>
      <c r="D77" s="21">
        <f>0.01*D75*0.6</f>
        <v>0.96</v>
      </c>
      <c r="E77" s="21"/>
      <c r="F77" s="17"/>
      <c r="G77" s="17">
        <f t="shared" si="4"/>
        <v>0</v>
      </c>
      <c r="H77" s="17"/>
      <c r="I77" s="17">
        <f t="shared" si="7"/>
        <v>0</v>
      </c>
      <c r="J77" s="17"/>
      <c r="K77" s="17">
        <f t="shared" si="2"/>
        <v>0</v>
      </c>
      <c r="L77" s="17">
        <f t="shared" si="6"/>
        <v>0</v>
      </c>
    </row>
    <row r="78" spans="1:12" ht="26.25" customHeight="1" x14ac:dyDescent="0.25">
      <c r="A78" s="19"/>
      <c r="B78" s="22" t="s">
        <v>64</v>
      </c>
      <c r="C78" s="20" t="s">
        <v>59</v>
      </c>
      <c r="D78" s="21">
        <f>D75*0.14*2*0.6</f>
        <v>26.880000000000003</v>
      </c>
      <c r="E78" s="21"/>
      <c r="F78" s="17"/>
      <c r="G78" s="17">
        <f t="shared" si="4"/>
        <v>0</v>
      </c>
      <c r="H78" s="17"/>
      <c r="I78" s="17">
        <f t="shared" si="7"/>
        <v>0</v>
      </c>
      <c r="J78" s="17"/>
      <c r="K78" s="17">
        <f t="shared" si="2"/>
        <v>0</v>
      </c>
      <c r="L78" s="17">
        <f t="shared" si="6"/>
        <v>0</v>
      </c>
    </row>
    <row r="79" spans="1:12" ht="13.5" x14ac:dyDescent="0.25">
      <c r="A79" s="19"/>
      <c r="B79" s="22" t="s">
        <v>71</v>
      </c>
      <c r="C79" s="20" t="s">
        <v>39</v>
      </c>
      <c r="D79" s="21">
        <f>D75*1.6*0.6</f>
        <v>153.6</v>
      </c>
      <c r="E79" s="21"/>
      <c r="F79" s="17"/>
      <c r="G79" s="17">
        <f t="shared" si="4"/>
        <v>0</v>
      </c>
      <c r="H79" s="17"/>
      <c r="I79" s="17">
        <f t="shared" si="7"/>
        <v>0</v>
      </c>
      <c r="J79" s="17"/>
      <c r="K79" s="17">
        <f t="shared" si="2"/>
        <v>0</v>
      </c>
      <c r="L79" s="17">
        <f t="shared" si="6"/>
        <v>0</v>
      </c>
    </row>
    <row r="80" spans="1:12" ht="27" x14ac:dyDescent="0.25">
      <c r="A80" s="19"/>
      <c r="B80" s="22" t="s">
        <v>72</v>
      </c>
      <c r="C80" s="20" t="s">
        <v>39</v>
      </c>
      <c r="D80" s="21">
        <f>D75*1.5*0.6</f>
        <v>144</v>
      </c>
      <c r="E80" s="21"/>
      <c r="F80" s="17"/>
      <c r="G80" s="17">
        <f t="shared" si="4"/>
        <v>0</v>
      </c>
      <c r="H80" s="17"/>
      <c r="I80" s="17">
        <f t="shared" si="7"/>
        <v>0</v>
      </c>
      <c r="J80" s="17"/>
      <c r="K80" s="17">
        <f t="shared" si="2"/>
        <v>0</v>
      </c>
      <c r="L80" s="17">
        <f t="shared" si="6"/>
        <v>0</v>
      </c>
    </row>
    <row r="81" spans="1:12" ht="13.5" x14ac:dyDescent="0.25">
      <c r="A81" s="19"/>
      <c r="B81" s="22" t="s">
        <v>67</v>
      </c>
      <c r="C81" s="20" t="s">
        <v>59</v>
      </c>
      <c r="D81" s="21">
        <f>D75*0.15*0.6</f>
        <v>14.399999999999999</v>
      </c>
      <c r="E81" s="21"/>
      <c r="F81" s="17"/>
      <c r="G81" s="17">
        <f t="shared" si="4"/>
        <v>0</v>
      </c>
      <c r="H81" s="17"/>
      <c r="I81" s="17"/>
      <c r="J81" s="17"/>
      <c r="K81" s="17"/>
      <c r="L81" s="17">
        <f>K81+I81+G81</f>
        <v>0</v>
      </c>
    </row>
    <row r="82" spans="1:12" ht="13.5" x14ac:dyDescent="0.25">
      <c r="A82" s="19"/>
      <c r="B82" s="22" t="s">
        <v>68</v>
      </c>
      <c r="C82" s="20" t="s">
        <v>15</v>
      </c>
      <c r="D82" s="21">
        <f>D75*0.6*1.12</f>
        <v>107.52000000000001</v>
      </c>
      <c r="E82" s="21"/>
      <c r="F82" s="17"/>
      <c r="G82" s="17">
        <f t="shared" si="4"/>
        <v>0</v>
      </c>
      <c r="H82" s="17"/>
      <c r="I82" s="17"/>
      <c r="J82" s="17"/>
      <c r="K82" s="17"/>
      <c r="L82" s="17">
        <f t="shared" ref="L82:L109" si="9">K82+I82+G82</f>
        <v>0</v>
      </c>
    </row>
    <row r="83" spans="1:12" ht="13.5" x14ac:dyDescent="0.25">
      <c r="A83" s="19"/>
      <c r="B83" s="22" t="s">
        <v>69</v>
      </c>
      <c r="C83" s="20" t="s">
        <v>39</v>
      </c>
      <c r="D83" s="21">
        <f>D75*0.01*0.6</f>
        <v>0.96</v>
      </c>
      <c r="E83" s="21"/>
      <c r="F83" s="17"/>
      <c r="G83" s="17">
        <f t="shared" si="4"/>
        <v>0</v>
      </c>
      <c r="H83" s="17"/>
      <c r="I83" s="17"/>
      <c r="J83" s="17"/>
      <c r="K83" s="17"/>
      <c r="L83" s="17">
        <f t="shared" si="9"/>
        <v>0</v>
      </c>
    </row>
    <row r="84" spans="1:12" ht="13.5" x14ac:dyDescent="0.25">
      <c r="A84" s="19"/>
      <c r="B84" s="22" t="s">
        <v>35</v>
      </c>
      <c r="C84" s="20" t="s">
        <v>11</v>
      </c>
      <c r="D84" s="21">
        <v>60</v>
      </c>
      <c r="E84" s="21"/>
      <c r="F84" s="17"/>
      <c r="G84" s="17">
        <f t="shared" si="4"/>
        <v>0</v>
      </c>
      <c r="H84" s="17"/>
      <c r="I84" s="17">
        <f t="shared" ref="I84:I109" si="10">H84*D84</f>
        <v>0</v>
      </c>
      <c r="J84" s="17"/>
      <c r="K84" s="17">
        <f t="shared" ref="K84:K109" si="11">D84*J84</f>
        <v>0</v>
      </c>
      <c r="L84" s="17">
        <f t="shared" si="9"/>
        <v>0</v>
      </c>
    </row>
    <row r="85" spans="1:12" ht="13.5" x14ac:dyDescent="0.25">
      <c r="A85" s="13">
        <v>11</v>
      </c>
      <c r="B85" s="18" t="s">
        <v>73</v>
      </c>
      <c r="C85" s="15" t="s">
        <v>15</v>
      </c>
      <c r="D85" s="16">
        <v>35</v>
      </c>
      <c r="E85" s="16"/>
      <c r="F85" s="17"/>
      <c r="G85" s="17">
        <f t="shared" si="4"/>
        <v>0</v>
      </c>
      <c r="H85" s="17"/>
      <c r="I85" s="17">
        <f t="shared" si="10"/>
        <v>0</v>
      </c>
      <c r="J85" s="17"/>
      <c r="K85" s="17">
        <f t="shared" si="11"/>
        <v>0</v>
      </c>
      <c r="L85" s="17">
        <f t="shared" si="9"/>
        <v>0</v>
      </c>
    </row>
    <row r="86" spans="1:12" ht="13.5" x14ac:dyDescent="0.25">
      <c r="A86" s="19"/>
      <c r="B86" s="22" t="s">
        <v>30</v>
      </c>
      <c r="C86" s="20" t="s">
        <v>15</v>
      </c>
      <c r="D86" s="21">
        <f>D85</f>
        <v>35</v>
      </c>
      <c r="E86" s="21"/>
      <c r="F86" s="17"/>
      <c r="G86" s="17">
        <f t="shared" si="4"/>
        <v>0</v>
      </c>
      <c r="H86" s="17"/>
      <c r="I86" s="17">
        <f t="shared" si="10"/>
        <v>0</v>
      </c>
      <c r="J86" s="17"/>
      <c r="K86" s="17">
        <f t="shared" si="11"/>
        <v>0</v>
      </c>
      <c r="L86" s="17">
        <f t="shared" si="9"/>
        <v>0</v>
      </c>
    </row>
    <row r="87" spans="1:12" ht="13.5" x14ac:dyDescent="0.25">
      <c r="A87" s="19"/>
      <c r="B87" s="22" t="s">
        <v>37</v>
      </c>
      <c r="C87" s="20" t="s">
        <v>32</v>
      </c>
      <c r="D87" s="21">
        <f>0.22/4*D85</f>
        <v>1.925</v>
      </c>
      <c r="E87" s="21"/>
      <c r="F87" s="17"/>
      <c r="G87" s="17">
        <f t="shared" si="4"/>
        <v>0</v>
      </c>
      <c r="H87" s="17"/>
      <c r="I87" s="17">
        <f t="shared" si="10"/>
        <v>0</v>
      </c>
      <c r="J87" s="17"/>
      <c r="K87" s="17">
        <f t="shared" si="11"/>
        <v>0</v>
      </c>
      <c r="L87" s="17">
        <f t="shared" si="9"/>
        <v>0</v>
      </c>
    </row>
    <row r="88" spans="1:12" ht="13.5" x14ac:dyDescent="0.25">
      <c r="A88" s="19"/>
      <c r="B88" s="22" t="s">
        <v>74</v>
      </c>
      <c r="C88" s="20" t="s">
        <v>15</v>
      </c>
      <c r="D88" s="21">
        <f>D85*1.18</f>
        <v>41.3</v>
      </c>
      <c r="E88" s="21"/>
      <c r="F88" s="17"/>
      <c r="G88" s="17">
        <f t="shared" si="4"/>
        <v>0</v>
      </c>
      <c r="H88" s="17"/>
      <c r="I88" s="17">
        <f t="shared" si="10"/>
        <v>0</v>
      </c>
      <c r="J88" s="17"/>
      <c r="K88" s="17">
        <f t="shared" si="11"/>
        <v>0</v>
      </c>
      <c r="L88" s="17">
        <f t="shared" si="9"/>
        <v>0</v>
      </c>
    </row>
    <row r="89" spans="1:12" ht="13.5" x14ac:dyDescent="0.25">
      <c r="A89" s="19"/>
      <c r="B89" s="22" t="s">
        <v>75</v>
      </c>
      <c r="C89" s="20" t="s">
        <v>39</v>
      </c>
      <c r="D89" s="21">
        <v>7</v>
      </c>
      <c r="E89" s="21"/>
      <c r="F89" s="17"/>
      <c r="G89" s="17"/>
      <c r="H89" s="17"/>
      <c r="I89" s="17"/>
      <c r="J89" s="17"/>
      <c r="K89" s="17"/>
      <c r="L89" s="17">
        <f>F89*D89</f>
        <v>0</v>
      </c>
    </row>
    <row r="90" spans="1:12" ht="13.5" x14ac:dyDescent="0.25">
      <c r="A90" s="19"/>
      <c r="B90" s="22" t="s">
        <v>35</v>
      </c>
      <c r="C90" s="20" t="s">
        <v>21</v>
      </c>
      <c r="D90" s="21">
        <v>1</v>
      </c>
      <c r="E90" s="21"/>
      <c r="F90" s="17"/>
      <c r="G90" s="17">
        <f t="shared" si="4"/>
        <v>0</v>
      </c>
      <c r="H90" s="17"/>
      <c r="I90" s="17">
        <f t="shared" si="10"/>
        <v>0</v>
      </c>
      <c r="J90" s="17"/>
      <c r="K90" s="17">
        <f t="shared" si="11"/>
        <v>0</v>
      </c>
      <c r="L90" s="17">
        <f t="shared" si="9"/>
        <v>0</v>
      </c>
    </row>
    <row r="91" spans="1:12" ht="27" x14ac:dyDescent="0.25">
      <c r="A91" s="19">
        <v>12</v>
      </c>
      <c r="B91" s="18" t="s">
        <v>76</v>
      </c>
      <c r="C91" s="15" t="s">
        <v>15</v>
      </c>
      <c r="D91" s="16">
        <v>32.799999999999997</v>
      </c>
      <c r="E91" s="16"/>
      <c r="F91" s="17"/>
      <c r="G91" s="17">
        <f t="shared" si="4"/>
        <v>0</v>
      </c>
      <c r="H91" s="17"/>
      <c r="I91" s="17">
        <f t="shared" si="10"/>
        <v>0</v>
      </c>
      <c r="J91" s="17"/>
      <c r="K91" s="17">
        <f t="shared" si="11"/>
        <v>0</v>
      </c>
      <c r="L91" s="17">
        <f t="shared" si="9"/>
        <v>0</v>
      </c>
    </row>
    <row r="92" spans="1:12" ht="13.5" x14ac:dyDescent="0.25">
      <c r="A92" s="19"/>
      <c r="B92" s="22" t="s">
        <v>30</v>
      </c>
      <c r="C92" s="20" t="s">
        <v>15</v>
      </c>
      <c r="D92" s="21">
        <v>35</v>
      </c>
      <c r="E92" s="21"/>
      <c r="F92" s="17"/>
      <c r="G92" s="17">
        <f t="shared" si="4"/>
        <v>0</v>
      </c>
      <c r="H92" s="17"/>
      <c r="I92" s="17">
        <f t="shared" si="10"/>
        <v>0</v>
      </c>
      <c r="J92" s="17"/>
      <c r="K92" s="17">
        <f t="shared" si="11"/>
        <v>0</v>
      </c>
      <c r="L92" s="17">
        <f t="shared" si="9"/>
        <v>0</v>
      </c>
    </row>
    <row r="93" spans="1:12" ht="13.5" x14ac:dyDescent="0.25">
      <c r="A93" s="19"/>
      <c r="B93" s="22" t="s">
        <v>37</v>
      </c>
      <c r="C93" s="20" t="s">
        <v>32</v>
      </c>
      <c r="D93" s="21">
        <f>0.01*D91*0.4</f>
        <v>0.13119999999999998</v>
      </c>
      <c r="E93" s="21"/>
      <c r="F93" s="17"/>
      <c r="G93" s="17">
        <f t="shared" si="4"/>
        <v>0</v>
      </c>
      <c r="H93" s="17"/>
      <c r="I93" s="17">
        <f t="shared" si="10"/>
        <v>0</v>
      </c>
      <c r="J93" s="17"/>
      <c r="K93" s="17">
        <f t="shared" si="11"/>
        <v>0</v>
      </c>
      <c r="L93" s="17">
        <f t="shared" si="9"/>
        <v>0</v>
      </c>
    </row>
    <row r="94" spans="1:12" ht="13.5" x14ac:dyDescent="0.25">
      <c r="A94" s="19"/>
      <c r="B94" s="22" t="s">
        <v>77</v>
      </c>
      <c r="C94" s="20" t="s">
        <v>15</v>
      </c>
      <c r="D94" s="21">
        <v>35</v>
      </c>
      <c r="E94" s="21"/>
      <c r="F94" s="17"/>
      <c r="G94" s="17">
        <f t="shared" si="4"/>
        <v>0</v>
      </c>
      <c r="H94" s="17"/>
      <c r="I94" s="17">
        <f t="shared" si="10"/>
        <v>0</v>
      </c>
      <c r="J94" s="17"/>
      <c r="K94" s="17">
        <f t="shared" si="11"/>
        <v>0</v>
      </c>
      <c r="L94" s="17">
        <f t="shared" si="9"/>
        <v>0</v>
      </c>
    </row>
    <row r="95" spans="1:12" ht="13.5" x14ac:dyDescent="0.25">
      <c r="A95" s="19"/>
      <c r="B95" s="22" t="s">
        <v>35</v>
      </c>
      <c r="C95" s="20" t="s">
        <v>21</v>
      </c>
      <c r="D95" s="21">
        <v>1</v>
      </c>
      <c r="E95" s="21"/>
      <c r="F95" s="17"/>
      <c r="G95" s="17">
        <f t="shared" si="4"/>
        <v>0</v>
      </c>
      <c r="H95" s="17"/>
      <c r="I95" s="17">
        <f t="shared" si="10"/>
        <v>0</v>
      </c>
      <c r="J95" s="17"/>
      <c r="K95" s="17">
        <f t="shared" si="11"/>
        <v>0</v>
      </c>
      <c r="L95" s="17">
        <f t="shared" si="9"/>
        <v>0</v>
      </c>
    </row>
    <row r="96" spans="1:12" ht="13.5" x14ac:dyDescent="0.25">
      <c r="A96" s="13">
        <v>13</v>
      </c>
      <c r="B96" s="18" t="s">
        <v>78</v>
      </c>
      <c r="C96" s="15" t="s">
        <v>15</v>
      </c>
      <c r="D96" s="16">
        <v>30</v>
      </c>
      <c r="E96" s="16"/>
      <c r="F96" s="17"/>
      <c r="G96" s="17">
        <f t="shared" si="4"/>
        <v>0</v>
      </c>
      <c r="H96" s="17"/>
      <c r="I96" s="17">
        <f t="shared" si="10"/>
        <v>0</v>
      </c>
      <c r="J96" s="17"/>
      <c r="K96" s="17">
        <f t="shared" si="11"/>
        <v>0</v>
      </c>
      <c r="L96" s="17">
        <f t="shared" si="9"/>
        <v>0</v>
      </c>
    </row>
    <row r="97" spans="1:12" ht="13.5" x14ac:dyDescent="0.25">
      <c r="A97" s="19"/>
      <c r="B97" s="22" t="s">
        <v>30</v>
      </c>
      <c r="C97" s="20" t="s">
        <v>15</v>
      </c>
      <c r="D97" s="21">
        <f>D96</f>
        <v>30</v>
      </c>
      <c r="E97" s="21"/>
      <c r="F97" s="17"/>
      <c r="G97" s="17">
        <f t="shared" si="4"/>
        <v>0</v>
      </c>
      <c r="H97" s="17"/>
      <c r="I97" s="17">
        <f t="shared" si="10"/>
        <v>0</v>
      </c>
      <c r="J97" s="17"/>
      <c r="K97" s="17">
        <f t="shared" si="11"/>
        <v>0</v>
      </c>
      <c r="L97" s="17">
        <f t="shared" si="9"/>
        <v>0</v>
      </c>
    </row>
    <row r="98" spans="1:12" ht="13.5" x14ac:dyDescent="0.25">
      <c r="A98" s="19"/>
      <c r="B98" s="22" t="s">
        <v>37</v>
      </c>
      <c r="C98" s="20" t="s">
        <v>32</v>
      </c>
      <c r="D98" s="21">
        <f>1.91/4*D96</f>
        <v>14.324999999999999</v>
      </c>
      <c r="E98" s="21"/>
      <c r="F98" s="17"/>
      <c r="G98" s="17">
        <f t="shared" si="4"/>
        <v>0</v>
      </c>
      <c r="H98" s="17"/>
      <c r="I98" s="17">
        <f t="shared" si="10"/>
        <v>0</v>
      </c>
      <c r="J98" s="17"/>
      <c r="K98" s="17">
        <f t="shared" si="11"/>
        <v>0</v>
      </c>
      <c r="L98" s="17">
        <f t="shared" si="9"/>
        <v>0</v>
      </c>
    </row>
    <row r="99" spans="1:12" ht="30" customHeight="1" x14ac:dyDescent="0.25">
      <c r="A99" s="19"/>
      <c r="B99" s="22" t="s">
        <v>79</v>
      </c>
      <c r="C99" s="20" t="s">
        <v>15</v>
      </c>
      <c r="D99" s="21">
        <f>D96*1.15</f>
        <v>34.5</v>
      </c>
      <c r="E99" s="21"/>
      <c r="F99" s="17"/>
      <c r="G99" s="17">
        <f t="shared" si="4"/>
        <v>0</v>
      </c>
      <c r="H99" s="17"/>
      <c r="I99" s="17">
        <f t="shared" si="10"/>
        <v>0</v>
      </c>
      <c r="J99" s="17"/>
      <c r="K99" s="17">
        <f t="shared" si="11"/>
        <v>0</v>
      </c>
      <c r="L99" s="17">
        <f t="shared" si="9"/>
        <v>0</v>
      </c>
    </row>
    <row r="100" spans="1:12" ht="27" x14ac:dyDescent="0.25">
      <c r="A100" s="13">
        <v>14</v>
      </c>
      <c r="B100" s="18" t="s">
        <v>80</v>
      </c>
      <c r="C100" s="15" t="s">
        <v>19</v>
      </c>
      <c r="D100" s="16">
        <v>15</v>
      </c>
      <c r="E100" s="16"/>
      <c r="F100" s="17"/>
      <c r="G100" s="17">
        <f t="shared" ref="G100:G109" si="12">F100*D100</f>
        <v>0</v>
      </c>
      <c r="H100" s="17"/>
      <c r="I100" s="17">
        <f t="shared" si="10"/>
        <v>0</v>
      </c>
      <c r="J100" s="17"/>
      <c r="K100" s="17">
        <f t="shared" si="11"/>
        <v>0</v>
      </c>
      <c r="L100" s="17">
        <f t="shared" si="9"/>
        <v>0</v>
      </c>
    </row>
    <row r="101" spans="1:12" ht="13.5" x14ac:dyDescent="0.25">
      <c r="A101" s="19"/>
      <c r="B101" s="22" t="s">
        <v>30</v>
      </c>
      <c r="C101" s="20" t="s">
        <v>19</v>
      </c>
      <c r="D101" s="21">
        <f>D100</f>
        <v>15</v>
      </c>
      <c r="E101" s="21"/>
      <c r="F101" s="17"/>
      <c r="G101" s="17">
        <f t="shared" si="12"/>
        <v>0</v>
      </c>
      <c r="H101" s="17"/>
      <c r="I101" s="17">
        <f t="shared" si="10"/>
        <v>0</v>
      </c>
      <c r="J101" s="17"/>
      <c r="K101" s="17">
        <f t="shared" si="11"/>
        <v>0</v>
      </c>
      <c r="L101" s="17">
        <f t="shared" si="9"/>
        <v>0</v>
      </c>
    </row>
    <row r="102" spans="1:12" ht="13.5" x14ac:dyDescent="0.25">
      <c r="A102" s="19"/>
      <c r="B102" s="22" t="s">
        <v>81</v>
      </c>
      <c r="C102" s="20" t="s">
        <v>19</v>
      </c>
      <c r="D102" s="25">
        <f>(1+1.7*0.5)*D100</f>
        <v>27.75</v>
      </c>
      <c r="E102" s="25"/>
      <c r="F102" s="17"/>
      <c r="G102" s="17">
        <f t="shared" si="12"/>
        <v>0</v>
      </c>
      <c r="H102" s="17"/>
      <c r="I102" s="17">
        <f t="shared" si="10"/>
        <v>0</v>
      </c>
      <c r="J102" s="17"/>
      <c r="K102" s="17">
        <f t="shared" si="11"/>
        <v>0</v>
      </c>
      <c r="L102" s="17">
        <f t="shared" si="9"/>
        <v>0</v>
      </c>
    </row>
    <row r="103" spans="1:12" ht="13.5" x14ac:dyDescent="0.25">
      <c r="A103" s="19"/>
      <c r="B103" s="22" t="s">
        <v>82</v>
      </c>
      <c r="C103" s="20" t="s">
        <v>19</v>
      </c>
      <c r="D103" s="26">
        <f>D100</f>
        <v>15</v>
      </c>
      <c r="E103" s="26"/>
      <c r="F103" s="17"/>
      <c r="G103" s="17">
        <f t="shared" si="12"/>
        <v>0</v>
      </c>
      <c r="H103" s="17"/>
      <c r="I103" s="17">
        <f t="shared" si="10"/>
        <v>0</v>
      </c>
      <c r="J103" s="17"/>
      <c r="K103" s="17">
        <f t="shared" si="11"/>
        <v>0</v>
      </c>
      <c r="L103" s="17">
        <f t="shared" si="9"/>
        <v>0</v>
      </c>
    </row>
    <row r="104" spans="1:12" ht="13.5" x14ac:dyDescent="0.25">
      <c r="A104" s="19"/>
      <c r="B104" s="22" t="s">
        <v>83</v>
      </c>
      <c r="C104" s="20" t="s">
        <v>39</v>
      </c>
      <c r="D104" s="21">
        <v>2.5</v>
      </c>
      <c r="E104" s="21"/>
      <c r="F104" s="17"/>
      <c r="G104" s="17">
        <f t="shared" si="12"/>
        <v>0</v>
      </c>
      <c r="H104" s="17"/>
      <c r="I104" s="17">
        <f t="shared" si="10"/>
        <v>0</v>
      </c>
      <c r="J104" s="17"/>
      <c r="K104" s="17">
        <f t="shared" si="11"/>
        <v>0</v>
      </c>
      <c r="L104" s="17">
        <f t="shared" si="9"/>
        <v>0</v>
      </c>
    </row>
    <row r="105" spans="1:12" ht="13.5" x14ac:dyDescent="0.25">
      <c r="A105" s="19"/>
      <c r="B105" s="22" t="s">
        <v>84</v>
      </c>
      <c r="C105" s="20" t="s">
        <v>47</v>
      </c>
      <c r="D105" s="21">
        <v>2</v>
      </c>
      <c r="E105" s="21"/>
      <c r="F105" s="17"/>
      <c r="G105" s="17">
        <f t="shared" si="12"/>
        <v>0</v>
      </c>
      <c r="H105" s="17"/>
      <c r="I105" s="17">
        <f t="shared" si="10"/>
        <v>0</v>
      </c>
      <c r="J105" s="17"/>
      <c r="K105" s="17">
        <f t="shared" si="11"/>
        <v>0</v>
      </c>
      <c r="L105" s="17">
        <f t="shared" si="9"/>
        <v>0</v>
      </c>
    </row>
    <row r="106" spans="1:12" ht="13.5" x14ac:dyDescent="0.25">
      <c r="A106" s="19"/>
      <c r="B106" s="22" t="s">
        <v>85</v>
      </c>
      <c r="C106" s="20" t="s">
        <v>47</v>
      </c>
      <c r="D106" s="26">
        <v>79</v>
      </c>
      <c r="E106" s="26"/>
      <c r="F106" s="17"/>
      <c r="G106" s="17">
        <f t="shared" si="12"/>
        <v>0</v>
      </c>
      <c r="H106" s="17"/>
      <c r="I106" s="17">
        <f t="shared" si="10"/>
        <v>0</v>
      </c>
      <c r="J106" s="17"/>
      <c r="K106" s="17">
        <f t="shared" si="11"/>
        <v>0</v>
      </c>
      <c r="L106" s="17">
        <f t="shared" si="9"/>
        <v>0</v>
      </c>
    </row>
    <row r="107" spans="1:12" ht="13.5" x14ac:dyDescent="0.25">
      <c r="A107" s="19"/>
      <c r="B107" s="22" t="s">
        <v>86</v>
      </c>
      <c r="C107" s="20" t="s">
        <v>87</v>
      </c>
      <c r="D107" s="21">
        <f>D102*0.24*0.25+D103*0.12*0.25</f>
        <v>2.1150000000000002</v>
      </c>
      <c r="E107" s="21"/>
      <c r="F107" s="17"/>
      <c r="G107" s="17">
        <f t="shared" si="12"/>
        <v>0</v>
      </c>
      <c r="H107" s="17"/>
      <c r="I107" s="17">
        <f t="shared" si="10"/>
        <v>0</v>
      </c>
      <c r="J107" s="17"/>
      <c r="K107" s="17">
        <f t="shared" si="11"/>
        <v>0</v>
      </c>
      <c r="L107" s="17">
        <f t="shared" si="9"/>
        <v>0</v>
      </c>
    </row>
    <row r="108" spans="1:12" ht="13.5" x14ac:dyDescent="0.25">
      <c r="A108" s="19"/>
      <c r="B108" s="22" t="s">
        <v>88</v>
      </c>
      <c r="C108" s="20" t="s">
        <v>87</v>
      </c>
      <c r="D108" s="21">
        <f>D107*0.3</f>
        <v>0.63450000000000006</v>
      </c>
      <c r="E108" s="21"/>
      <c r="F108" s="17"/>
      <c r="G108" s="17">
        <f t="shared" si="12"/>
        <v>0</v>
      </c>
      <c r="H108" s="17"/>
      <c r="I108" s="17">
        <f t="shared" si="10"/>
        <v>0</v>
      </c>
      <c r="J108" s="17"/>
      <c r="K108" s="17">
        <f t="shared" si="11"/>
        <v>0</v>
      </c>
      <c r="L108" s="17">
        <f t="shared" si="9"/>
        <v>0</v>
      </c>
    </row>
    <row r="109" spans="1:12" ht="13.5" x14ac:dyDescent="0.25">
      <c r="A109" s="19"/>
      <c r="B109" s="22" t="s">
        <v>89</v>
      </c>
      <c r="C109" s="20" t="s">
        <v>47</v>
      </c>
      <c r="D109" s="21">
        <v>1</v>
      </c>
      <c r="E109" s="21"/>
      <c r="F109" s="17"/>
      <c r="G109" s="17">
        <f t="shared" si="12"/>
        <v>0</v>
      </c>
      <c r="H109" s="17"/>
      <c r="I109" s="17">
        <f t="shared" si="10"/>
        <v>0</v>
      </c>
      <c r="J109" s="17"/>
      <c r="K109" s="17">
        <f t="shared" si="11"/>
        <v>0</v>
      </c>
      <c r="L109" s="17">
        <f t="shared" si="9"/>
        <v>0</v>
      </c>
    </row>
    <row r="110" spans="1:12" ht="30.75" customHeight="1" x14ac:dyDescent="0.25">
      <c r="A110" s="23">
        <v>15</v>
      </c>
      <c r="B110" s="18" t="s">
        <v>90</v>
      </c>
      <c r="C110" s="15" t="s">
        <v>15</v>
      </c>
      <c r="D110" s="16">
        <v>17</v>
      </c>
      <c r="E110" s="16"/>
      <c r="F110" s="27"/>
      <c r="G110" s="17"/>
      <c r="H110" s="27"/>
      <c r="I110" s="17"/>
      <c r="J110" s="27"/>
      <c r="K110" s="17"/>
      <c r="L110" s="17"/>
    </row>
    <row r="111" spans="1:12" ht="13.5" x14ac:dyDescent="0.25">
      <c r="A111" s="23"/>
      <c r="B111" s="22" t="s">
        <v>30</v>
      </c>
      <c r="C111" s="20" t="s">
        <v>15</v>
      </c>
      <c r="D111" s="21">
        <f>D110</f>
        <v>17</v>
      </c>
      <c r="E111" s="21"/>
      <c r="F111" s="27"/>
      <c r="G111" s="17">
        <f>F111*D111</f>
        <v>0</v>
      </c>
      <c r="H111" s="27"/>
      <c r="I111" s="17">
        <f>H111*D111</f>
        <v>0</v>
      </c>
      <c r="J111" s="27"/>
      <c r="K111" s="17">
        <f>D111*J111</f>
        <v>0</v>
      </c>
      <c r="L111" s="17">
        <f>K111+I111+G111</f>
        <v>0</v>
      </c>
    </row>
    <row r="112" spans="1:12" ht="13.5" x14ac:dyDescent="0.25">
      <c r="A112" s="23"/>
      <c r="B112" s="22" t="s">
        <v>37</v>
      </c>
      <c r="C112" s="20" t="s">
        <v>32</v>
      </c>
      <c r="D112" s="21">
        <f>0.32/4*D110</f>
        <v>1.36</v>
      </c>
      <c r="E112" s="21"/>
      <c r="F112" s="27"/>
      <c r="G112" s="17">
        <f>F112*D112</f>
        <v>0</v>
      </c>
      <c r="H112" s="27"/>
      <c r="I112" s="17">
        <f>H112*D112</f>
        <v>0</v>
      </c>
      <c r="J112" s="27"/>
      <c r="K112" s="17">
        <f>D112*J112</f>
        <v>0</v>
      </c>
      <c r="L112" s="17">
        <f>K112+I112+G112</f>
        <v>0</v>
      </c>
    </row>
    <row r="113" spans="1:12" ht="13.5" x14ac:dyDescent="0.25">
      <c r="A113" s="23"/>
      <c r="B113" s="22" t="s">
        <v>50</v>
      </c>
      <c r="C113" s="20" t="s">
        <v>15</v>
      </c>
      <c r="D113" s="21">
        <f>D110*1.05</f>
        <v>17.850000000000001</v>
      </c>
      <c r="E113" s="21"/>
      <c r="F113" s="27"/>
      <c r="G113" s="17">
        <f>F113*D113</f>
        <v>0</v>
      </c>
      <c r="H113" s="27"/>
      <c r="I113" s="17">
        <f>H113*D113</f>
        <v>0</v>
      </c>
      <c r="J113" s="27"/>
      <c r="K113" s="17">
        <f>D113*J113</f>
        <v>0</v>
      </c>
      <c r="L113" s="17">
        <f t="shared" ref="L113:L114" si="13">K113+I113+G113</f>
        <v>0</v>
      </c>
    </row>
    <row r="114" spans="1:12" ht="13.5" x14ac:dyDescent="0.25">
      <c r="A114" s="23"/>
      <c r="B114" s="22" t="s">
        <v>52</v>
      </c>
      <c r="C114" s="20" t="s">
        <v>53</v>
      </c>
      <c r="D114" s="21">
        <f>D110</f>
        <v>17</v>
      </c>
      <c r="E114" s="21"/>
      <c r="F114" s="27"/>
      <c r="G114" s="17">
        <f>F114*D114</f>
        <v>0</v>
      </c>
      <c r="H114" s="27"/>
      <c r="I114" s="17">
        <f>H114*D114</f>
        <v>0</v>
      </c>
      <c r="J114" s="27"/>
      <c r="K114" s="17">
        <f>D114*J114</f>
        <v>0</v>
      </c>
      <c r="L114" s="17">
        <f t="shared" si="13"/>
        <v>0</v>
      </c>
    </row>
    <row r="115" spans="1:12" ht="27" x14ac:dyDescent="0.25">
      <c r="A115" s="13">
        <v>16</v>
      </c>
      <c r="B115" s="18" t="s">
        <v>91</v>
      </c>
      <c r="C115" s="15" t="s">
        <v>15</v>
      </c>
      <c r="D115" s="16">
        <v>17</v>
      </c>
      <c r="E115" s="16"/>
      <c r="F115" s="27"/>
      <c r="G115" s="17"/>
      <c r="H115" s="27"/>
      <c r="I115" s="17"/>
      <c r="J115" s="27"/>
      <c r="K115" s="17"/>
      <c r="L115" s="17"/>
    </row>
    <row r="116" spans="1:12" ht="13.5" x14ac:dyDescent="0.25">
      <c r="A116" s="19"/>
      <c r="B116" s="22" t="s">
        <v>30</v>
      </c>
      <c r="C116" s="20" t="s">
        <v>15</v>
      </c>
      <c r="D116" s="21">
        <f>D115</f>
        <v>17</v>
      </c>
      <c r="E116" s="21"/>
      <c r="F116" s="27"/>
      <c r="G116" s="17">
        <f>F116*D116</f>
        <v>0</v>
      </c>
      <c r="H116" s="27"/>
      <c r="I116" s="17">
        <f>H116*D116</f>
        <v>0</v>
      </c>
      <c r="J116" s="27"/>
      <c r="K116" s="17">
        <f>D116*J116</f>
        <v>0</v>
      </c>
      <c r="L116" s="17">
        <f t="shared" ref="L116:L117" si="14">K116+I116+G116</f>
        <v>0</v>
      </c>
    </row>
    <row r="117" spans="1:12" ht="13.5" x14ac:dyDescent="0.25">
      <c r="A117" s="19"/>
      <c r="B117" s="22" t="s">
        <v>51</v>
      </c>
      <c r="C117" s="20" t="s">
        <v>15</v>
      </c>
      <c r="D117" s="21">
        <f>D113*1.03</f>
        <v>18.3855</v>
      </c>
      <c r="E117" s="21"/>
      <c r="F117" s="17"/>
      <c r="G117" s="17">
        <f t="shared" ref="G117" si="15">F117*D117</f>
        <v>0</v>
      </c>
      <c r="H117" s="17"/>
      <c r="I117" s="17">
        <f t="shared" ref="I117" si="16">H117*D117</f>
        <v>0</v>
      </c>
      <c r="J117" s="17"/>
      <c r="K117" s="17">
        <f t="shared" ref="K117" si="17">D117*J117</f>
        <v>0</v>
      </c>
      <c r="L117" s="17">
        <f t="shared" si="14"/>
        <v>0</v>
      </c>
    </row>
    <row r="118" spans="1:12" ht="13.5" x14ac:dyDescent="0.25">
      <c r="A118" s="13">
        <v>17</v>
      </c>
      <c r="B118" s="18" t="s">
        <v>92</v>
      </c>
      <c r="C118" s="28" t="s">
        <v>93</v>
      </c>
      <c r="D118" s="21">
        <v>2.5</v>
      </c>
      <c r="E118" s="21"/>
      <c r="F118" s="17"/>
      <c r="G118" s="17">
        <f>F118*D118</f>
        <v>0</v>
      </c>
      <c r="H118" s="17"/>
      <c r="I118" s="17">
        <f>H118*D118</f>
        <v>0</v>
      </c>
      <c r="J118" s="17"/>
      <c r="K118" s="17"/>
      <c r="L118" s="17">
        <f>I118+G118</f>
        <v>0</v>
      </c>
    </row>
    <row r="119" spans="1:12" ht="54" x14ac:dyDescent="0.25">
      <c r="A119" s="13">
        <v>18</v>
      </c>
      <c r="B119" s="18" t="s">
        <v>94</v>
      </c>
      <c r="C119" s="15" t="s">
        <v>15</v>
      </c>
      <c r="D119" s="24">
        <v>36</v>
      </c>
      <c r="E119" s="24"/>
      <c r="F119" s="17"/>
      <c r="G119" s="17">
        <f>F119*D119</f>
        <v>0</v>
      </c>
      <c r="H119" s="17"/>
      <c r="I119" s="17">
        <f>H119*D119</f>
        <v>0</v>
      </c>
      <c r="J119" s="17"/>
      <c r="K119" s="17">
        <f t="shared" ref="K119:K121" si="18">D119*J119</f>
        <v>0</v>
      </c>
      <c r="L119" s="17">
        <f>K119+I119+G119</f>
        <v>0</v>
      </c>
    </row>
    <row r="120" spans="1:12" ht="33" customHeight="1" x14ac:dyDescent="0.25">
      <c r="A120" s="13">
        <v>19</v>
      </c>
      <c r="B120" s="18" t="s">
        <v>95</v>
      </c>
      <c r="C120" s="15" t="s">
        <v>15</v>
      </c>
      <c r="D120" s="24">
        <v>25</v>
      </c>
      <c r="E120" s="24"/>
      <c r="F120" s="17"/>
      <c r="G120" s="17">
        <f>F120*D120</f>
        <v>0</v>
      </c>
      <c r="H120" s="17"/>
      <c r="I120" s="17">
        <f>H120*D120</f>
        <v>0</v>
      </c>
      <c r="J120" s="17"/>
      <c r="K120" s="17">
        <f t="shared" si="18"/>
        <v>0</v>
      </c>
      <c r="L120" s="17">
        <f>K120+I120+G120</f>
        <v>0</v>
      </c>
    </row>
    <row r="121" spans="1:12" ht="33" customHeight="1" x14ac:dyDescent="0.25">
      <c r="A121" s="13">
        <v>19</v>
      </c>
      <c r="B121" s="18" t="s">
        <v>96</v>
      </c>
      <c r="C121" s="15" t="s">
        <v>15</v>
      </c>
      <c r="D121" s="24">
        <v>10</v>
      </c>
      <c r="E121" s="24"/>
      <c r="F121" s="17"/>
      <c r="G121" s="17">
        <f>F121*D121</f>
        <v>0</v>
      </c>
      <c r="H121" s="17"/>
      <c r="I121" s="17">
        <f>H121*D121</f>
        <v>0</v>
      </c>
      <c r="J121" s="17"/>
      <c r="K121" s="17">
        <f t="shared" si="18"/>
        <v>0</v>
      </c>
      <c r="L121" s="17">
        <f>K121+I121+G121</f>
        <v>0</v>
      </c>
    </row>
    <row r="122" spans="1:12" ht="21" customHeight="1" x14ac:dyDescent="0.25">
      <c r="A122" s="10"/>
      <c r="B122" s="11" t="s">
        <v>97</v>
      </c>
      <c r="C122" s="11"/>
      <c r="D122" s="11"/>
      <c r="E122" s="11"/>
      <c r="F122" s="12"/>
      <c r="G122" s="12"/>
      <c r="H122" s="12"/>
      <c r="I122" s="12"/>
      <c r="J122" s="12"/>
      <c r="K122" s="12"/>
      <c r="L122" s="12"/>
    </row>
    <row r="123" spans="1:12" ht="13.5" x14ac:dyDescent="0.25">
      <c r="A123" s="13"/>
      <c r="B123" s="18" t="s">
        <v>98</v>
      </c>
      <c r="C123" s="15"/>
      <c r="D123" s="29"/>
      <c r="E123" s="29"/>
      <c r="F123" s="17"/>
      <c r="G123" s="17"/>
      <c r="H123" s="17"/>
      <c r="I123" s="17"/>
      <c r="J123" s="17"/>
      <c r="K123" s="17"/>
      <c r="L123" s="17"/>
    </row>
    <row r="124" spans="1:12" ht="13.5" x14ac:dyDescent="0.25">
      <c r="A124" s="13">
        <v>19</v>
      </c>
      <c r="B124" s="22" t="s">
        <v>99</v>
      </c>
      <c r="C124" s="15" t="s">
        <v>19</v>
      </c>
      <c r="D124" s="29">
        <v>390</v>
      </c>
      <c r="E124" s="29"/>
      <c r="F124" s="17"/>
      <c r="G124" s="17">
        <f t="shared" ref="G124:G148" si="19">F124*D124</f>
        <v>0</v>
      </c>
      <c r="H124" s="17"/>
      <c r="I124" s="17">
        <f>D124*H124</f>
        <v>0</v>
      </c>
      <c r="J124" s="17"/>
      <c r="K124" s="17"/>
      <c r="L124" s="17">
        <f>I124+G124</f>
        <v>0</v>
      </c>
    </row>
    <row r="125" spans="1:12" ht="13.5" x14ac:dyDescent="0.25">
      <c r="A125" s="13">
        <v>20</v>
      </c>
      <c r="B125" s="22" t="s">
        <v>100</v>
      </c>
      <c r="C125" s="15" t="s">
        <v>19</v>
      </c>
      <c r="D125" s="29">
        <v>415</v>
      </c>
      <c r="E125" s="29"/>
      <c r="F125" s="17"/>
      <c r="G125" s="17">
        <f t="shared" si="19"/>
        <v>0</v>
      </c>
      <c r="H125" s="17"/>
      <c r="I125" s="17">
        <f t="shared" ref="I125:I148" si="20">D125*H125</f>
        <v>0</v>
      </c>
      <c r="J125" s="17"/>
      <c r="K125" s="17"/>
      <c r="L125" s="17">
        <f t="shared" ref="L125:L148" si="21">I125+G125</f>
        <v>0</v>
      </c>
    </row>
    <row r="126" spans="1:12" ht="21" customHeight="1" x14ac:dyDescent="0.25">
      <c r="A126" s="13">
        <v>21</v>
      </c>
      <c r="B126" s="22" t="s">
        <v>101</v>
      </c>
      <c r="C126" s="15" t="s">
        <v>19</v>
      </c>
      <c r="D126" s="29">
        <v>220</v>
      </c>
      <c r="E126" s="29"/>
      <c r="F126" s="30"/>
      <c r="G126" s="27">
        <f>F126*D126</f>
        <v>0</v>
      </c>
      <c r="H126" s="17"/>
      <c r="I126" s="27">
        <f>H126*D126</f>
        <v>0</v>
      </c>
      <c r="J126" s="17"/>
      <c r="K126" s="27">
        <v>0</v>
      </c>
      <c r="L126" s="17">
        <f>I126+G126</f>
        <v>0</v>
      </c>
    </row>
    <row r="127" spans="1:12" ht="13.5" x14ac:dyDescent="0.25">
      <c r="A127" s="13">
        <v>22</v>
      </c>
      <c r="B127" s="22" t="s">
        <v>102</v>
      </c>
      <c r="C127" s="15" t="s">
        <v>21</v>
      </c>
      <c r="D127" s="29">
        <v>8</v>
      </c>
      <c r="E127" s="29"/>
      <c r="F127" s="17"/>
      <c r="G127" s="17">
        <f t="shared" si="19"/>
        <v>0</v>
      </c>
      <c r="H127" s="17"/>
      <c r="I127" s="17">
        <f t="shared" si="20"/>
        <v>0</v>
      </c>
      <c r="J127" s="17"/>
      <c r="K127" s="17"/>
      <c r="L127" s="17">
        <f t="shared" si="21"/>
        <v>0</v>
      </c>
    </row>
    <row r="128" spans="1:12" ht="13.5" x14ac:dyDescent="0.25">
      <c r="A128" s="13">
        <v>23</v>
      </c>
      <c r="B128" s="22" t="s">
        <v>103</v>
      </c>
      <c r="C128" s="20" t="s">
        <v>104</v>
      </c>
      <c r="D128" s="29">
        <v>5</v>
      </c>
      <c r="E128" s="29"/>
      <c r="F128" s="17"/>
      <c r="G128" s="17">
        <f t="shared" si="19"/>
        <v>0</v>
      </c>
      <c r="H128" s="17"/>
      <c r="I128" s="17">
        <f t="shared" si="20"/>
        <v>0</v>
      </c>
      <c r="J128" s="17"/>
      <c r="K128" s="17"/>
      <c r="L128" s="17">
        <f t="shared" si="21"/>
        <v>0</v>
      </c>
    </row>
    <row r="129" spans="1:12" ht="13.5" x14ac:dyDescent="0.25">
      <c r="A129" s="13">
        <v>24</v>
      </c>
      <c r="B129" s="22" t="s">
        <v>105</v>
      </c>
      <c r="C129" s="20" t="s">
        <v>104</v>
      </c>
      <c r="D129" s="29">
        <v>8</v>
      </c>
      <c r="E129" s="29"/>
      <c r="F129" s="17"/>
      <c r="G129" s="17">
        <f t="shared" si="19"/>
        <v>0</v>
      </c>
      <c r="H129" s="17"/>
      <c r="I129" s="17">
        <f t="shared" si="20"/>
        <v>0</v>
      </c>
      <c r="J129" s="17"/>
      <c r="K129" s="17"/>
      <c r="L129" s="17">
        <f t="shared" si="21"/>
        <v>0</v>
      </c>
    </row>
    <row r="130" spans="1:12" ht="13.5" x14ac:dyDescent="0.25">
      <c r="A130" s="13">
        <v>25</v>
      </c>
      <c r="B130" s="22" t="s">
        <v>106</v>
      </c>
      <c r="C130" s="15" t="s">
        <v>21</v>
      </c>
      <c r="D130" s="29">
        <v>12</v>
      </c>
      <c r="E130" s="29"/>
      <c r="F130" s="17"/>
      <c r="G130" s="17">
        <f t="shared" si="19"/>
        <v>0</v>
      </c>
      <c r="H130" s="17"/>
      <c r="I130" s="17">
        <f t="shared" si="20"/>
        <v>0</v>
      </c>
      <c r="J130" s="17"/>
      <c r="K130" s="17"/>
      <c r="L130" s="17">
        <f t="shared" si="21"/>
        <v>0</v>
      </c>
    </row>
    <row r="131" spans="1:12" ht="27" x14ac:dyDescent="0.25">
      <c r="A131" s="13">
        <v>26</v>
      </c>
      <c r="B131" s="22" t="s">
        <v>107</v>
      </c>
      <c r="C131" s="20" t="s">
        <v>104</v>
      </c>
      <c r="D131" s="29">
        <v>7</v>
      </c>
      <c r="E131" s="29"/>
      <c r="F131" s="17"/>
      <c r="G131" s="17">
        <f t="shared" si="19"/>
        <v>0</v>
      </c>
      <c r="H131" s="17"/>
      <c r="I131" s="17">
        <f t="shared" si="20"/>
        <v>0</v>
      </c>
      <c r="J131" s="17"/>
      <c r="K131" s="17"/>
      <c r="L131" s="17">
        <f t="shared" si="21"/>
        <v>0</v>
      </c>
    </row>
    <row r="132" spans="1:12" ht="27" x14ac:dyDescent="0.25">
      <c r="A132" s="13">
        <v>27</v>
      </c>
      <c r="B132" s="22" t="s">
        <v>108</v>
      </c>
      <c r="C132" s="20" t="s">
        <v>104</v>
      </c>
      <c r="D132" s="29">
        <v>22</v>
      </c>
      <c r="E132" s="29"/>
      <c r="F132" s="17"/>
      <c r="G132" s="17">
        <f t="shared" si="19"/>
        <v>0</v>
      </c>
      <c r="H132" s="17"/>
      <c r="I132" s="17">
        <f t="shared" si="20"/>
        <v>0</v>
      </c>
      <c r="J132" s="17"/>
      <c r="K132" s="17"/>
      <c r="L132" s="17">
        <f t="shared" si="21"/>
        <v>0</v>
      </c>
    </row>
    <row r="133" spans="1:12" ht="13.5" x14ac:dyDescent="0.25">
      <c r="A133" s="13">
        <v>28</v>
      </c>
      <c r="B133" s="22" t="s">
        <v>109</v>
      </c>
      <c r="C133" s="15" t="s">
        <v>110</v>
      </c>
      <c r="D133" s="29">
        <v>19</v>
      </c>
      <c r="E133" s="29"/>
      <c r="F133" s="17"/>
      <c r="G133" s="17">
        <f t="shared" si="19"/>
        <v>0</v>
      </c>
      <c r="H133" s="17"/>
      <c r="I133" s="17">
        <f t="shared" si="20"/>
        <v>0</v>
      </c>
      <c r="J133" s="17"/>
      <c r="K133" s="17"/>
      <c r="L133" s="17">
        <f t="shared" si="21"/>
        <v>0</v>
      </c>
    </row>
    <row r="134" spans="1:12" ht="13.5" x14ac:dyDescent="0.25">
      <c r="A134" s="13">
        <v>29</v>
      </c>
      <c r="B134" s="22" t="s">
        <v>111</v>
      </c>
      <c r="C134" s="15" t="s">
        <v>21</v>
      </c>
      <c r="D134" s="29">
        <v>1</v>
      </c>
      <c r="E134" s="29"/>
      <c r="F134" s="17"/>
      <c r="G134" s="17">
        <f>F134*D134</f>
        <v>0</v>
      </c>
      <c r="H134" s="17"/>
      <c r="I134" s="17">
        <f t="shared" si="20"/>
        <v>0</v>
      </c>
      <c r="J134" s="17"/>
      <c r="K134" s="17"/>
      <c r="L134" s="17">
        <f t="shared" si="21"/>
        <v>0</v>
      </c>
    </row>
    <row r="135" spans="1:12" ht="13.5" x14ac:dyDescent="0.25">
      <c r="A135" s="13">
        <v>30</v>
      </c>
      <c r="B135" s="18" t="s">
        <v>112</v>
      </c>
      <c r="C135" s="15"/>
      <c r="D135" s="29"/>
      <c r="E135" s="29"/>
      <c r="F135" s="17"/>
      <c r="G135" s="17">
        <f t="shared" si="19"/>
        <v>0</v>
      </c>
      <c r="H135" s="17"/>
      <c r="I135" s="17">
        <f t="shared" si="20"/>
        <v>0</v>
      </c>
      <c r="J135" s="17"/>
      <c r="K135" s="17"/>
      <c r="L135" s="17">
        <f t="shared" si="21"/>
        <v>0</v>
      </c>
    </row>
    <row r="136" spans="1:12" ht="15" x14ac:dyDescent="0.25">
      <c r="A136" s="13">
        <v>31</v>
      </c>
      <c r="B136" s="31" t="s">
        <v>113</v>
      </c>
      <c r="C136" s="20" t="s">
        <v>104</v>
      </c>
      <c r="D136" s="29">
        <v>2</v>
      </c>
      <c r="E136" s="29"/>
      <c r="F136" s="17"/>
      <c r="G136" s="17">
        <f t="shared" si="19"/>
        <v>0</v>
      </c>
      <c r="H136" s="17"/>
      <c r="I136" s="17">
        <f t="shared" si="20"/>
        <v>0</v>
      </c>
      <c r="J136" s="17"/>
      <c r="K136" s="17"/>
      <c r="L136" s="17">
        <f t="shared" si="21"/>
        <v>0</v>
      </c>
    </row>
    <row r="137" spans="1:12" ht="15" x14ac:dyDescent="0.25">
      <c r="A137" s="13">
        <v>32</v>
      </c>
      <c r="B137" s="31" t="s">
        <v>114</v>
      </c>
      <c r="C137" s="20" t="s">
        <v>104</v>
      </c>
      <c r="D137" s="29">
        <v>3</v>
      </c>
      <c r="E137" s="29"/>
      <c r="F137" s="17"/>
      <c r="G137" s="17">
        <f t="shared" si="19"/>
        <v>0</v>
      </c>
      <c r="H137" s="17"/>
      <c r="I137" s="17">
        <f t="shared" si="20"/>
        <v>0</v>
      </c>
      <c r="J137" s="17"/>
      <c r="K137" s="17"/>
      <c r="L137" s="17">
        <f t="shared" si="21"/>
        <v>0</v>
      </c>
    </row>
    <row r="138" spans="1:12" ht="15" x14ac:dyDescent="0.25">
      <c r="A138" s="13">
        <v>33</v>
      </c>
      <c r="B138" s="31" t="s">
        <v>115</v>
      </c>
      <c r="C138" s="20" t="s">
        <v>104</v>
      </c>
      <c r="D138" s="29">
        <v>9</v>
      </c>
      <c r="E138" s="29"/>
      <c r="F138" s="17"/>
      <c r="G138" s="17">
        <f t="shared" si="19"/>
        <v>0</v>
      </c>
      <c r="H138" s="17"/>
      <c r="I138" s="17">
        <f t="shared" si="20"/>
        <v>0</v>
      </c>
      <c r="J138" s="17"/>
      <c r="K138" s="17"/>
      <c r="L138" s="17">
        <f t="shared" si="21"/>
        <v>0</v>
      </c>
    </row>
    <row r="139" spans="1:12" ht="40.5" x14ac:dyDescent="0.25">
      <c r="A139" s="13">
        <v>34</v>
      </c>
      <c r="B139" s="32" t="s">
        <v>116</v>
      </c>
      <c r="C139" s="20" t="s">
        <v>104</v>
      </c>
      <c r="D139" s="29">
        <v>4</v>
      </c>
      <c r="E139" s="29"/>
      <c r="F139" s="17"/>
      <c r="G139" s="17">
        <f t="shared" si="19"/>
        <v>0</v>
      </c>
      <c r="H139" s="17"/>
      <c r="I139" s="17">
        <f t="shared" si="20"/>
        <v>0</v>
      </c>
      <c r="J139" s="17"/>
      <c r="K139" s="17"/>
      <c r="L139" s="17">
        <f t="shared" si="21"/>
        <v>0</v>
      </c>
    </row>
    <row r="140" spans="1:12" ht="13.5" x14ac:dyDescent="0.25">
      <c r="A140" s="13">
        <v>35</v>
      </c>
      <c r="B140" s="18" t="s">
        <v>117</v>
      </c>
      <c r="C140" s="15"/>
      <c r="D140" s="29"/>
      <c r="E140" s="29"/>
      <c r="F140" s="17"/>
      <c r="G140" s="17">
        <f t="shared" si="19"/>
        <v>0</v>
      </c>
      <c r="H140" s="17"/>
      <c r="I140" s="17">
        <f t="shared" si="20"/>
        <v>0</v>
      </c>
      <c r="J140" s="17"/>
      <c r="K140" s="17"/>
      <c r="L140" s="17">
        <f t="shared" si="21"/>
        <v>0</v>
      </c>
    </row>
    <row r="141" spans="1:12" ht="13.5" x14ac:dyDescent="0.25">
      <c r="A141" s="13">
        <v>36</v>
      </c>
      <c r="B141" s="22" t="s">
        <v>118</v>
      </c>
      <c r="C141" s="15" t="s">
        <v>19</v>
      </c>
      <c r="D141" s="29">
        <v>500</v>
      </c>
      <c r="E141" s="29"/>
      <c r="F141" s="17"/>
      <c r="G141" s="17">
        <f t="shared" si="19"/>
        <v>0</v>
      </c>
      <c r="H141" s="17"/>
      <c r="I141" s="17">
        <f t="shared" si="20"/>
        <v>0</v>
      </c>
      <c r="J141" s="17"/>
      <c r="K141" s="17"/>
      <c r="L141" s="17">
        <f t="shared" si="21"/>
        <v>0</v>
      </c>
    </row>
    <row r="142" spans="1:12" ht="13.5" x14ac:dyDescent="0.25">
      <c r="A142" s="13">
        <v>37</v>
      </c>
      <c r="B142" s="22" t="s">
        <v>119</v>
      </c>
      <c r="C142" s="15" t="s">
        <v>19</v>
      </c>
      <c r="D142" s="29">
        <v>180</v>
      </c>
      <c r="E142" s="29"/>
      <c r="F142" s="17"/>
      <c r="G142" s="17">
        <f t="shared" si="19"/>
        <v>0</v>
      </c>
      <c r="H142" s="17"/>
      <c r="I142" s="17">
        <f t="shared" si="20"/>
        <v>0</v>
      </c>
      <c r="J142" s="17"/>
      <c r="K142" s="17"/>
      <c r="L142" s="17">
        <f t="shared" si="21"/>
        <v>0</v>
      </c>
    </row>
    <row r="143" spans="1:12" ht="13.5" x14ac:dyDescent="0.25">
      <c r="A143" s="13">
        <v>38</v>
      </c>
      <c r="B143" s="22" t="s">
        <v>120</v>
      </c>
      <c r="C143" s="15" t="s">
        <v>21</v>
      </c>
      <c r="D143" s="29">
        <v>7</v>
      </c>
      <c r="E143" s="29"/>
      <c r="F143" s="17"/>
      <c r="G143" s="17">
        <f t="shared" si="19"/>
        <v>0</v>
      </c>
      <c r="H143" s="17"/>
      <c r="I143" s="17">
        <f t="shared" si="20"/>
        <v>0</v>
      </c>
      <c r="J143" s="17"/>
      <c r="K143" s="17"/>
      <c r="L143" s="17">
        <f t="shared" si="21"/>
        <v>0</v>
      </c>
    </row>
    <row r="144" spans="1:12" ht="27" x14ac:dyDescent="0.25">
      <c r="A144" s="13">
        <v>39</v>
      </c>
      <c r="B144" s="22" t="s">
        <v>121</v>
      </c>
      <c r="C144" s="15" t="s">
        <v>21</v>
      </c>
      <c r="D144" s="29">
        <v>12</v>
      </c>
      <c r="E144" s="29"/>
      <c r="F144" s="17"/>
      <c r="G144" s="17">
        <f t="shared" si="19"/>
        <v>0</v>
      </c>
      <c r="H144" s="17"/>
      <c r="I144" s="17">
        <f t="shared" si="20"/>
        <v>0</v>
      </c>
      <c r="J144" s="17"/>
      <c r="K144" s="17"/>
      <c r="L144" s="17">
        <f t="shared" si="21"/>
        <v>0</v>
      </c>
    </row>
    <row r="145" spans="1:12" ht="13.5" x14ac:dyDescent="0.25">
      <c r="A145" s="13">
        <v>40</v>
      </c>
      <c r="B145" s="22" t="s">
        <v>122</v>
      </c>
      <c r="C145" s="15" t="s">
        <v>21</v>
      </c>
      <c r="D145" s="29">
        <v>2</v>
      </c>
      <c r="E145" s="29"/>
      <c r="F145" s="17"/>
      <c r="G145" s="17">
        <f t="shared" si="19"/>
        <v>0</v>
      </c>
      <c r="H145" s="17"/>
      <c r="I145" s="17">
        <f t="shared" si="20"/>
        <v>0</v>
      </c>
      <c r="J145" s="17"/>
      <c r="K145" s="17"/>
      <c r="L145" s="17">
        <f t="shared" si="21"/>
        <v>0</v>
      </c>
    </row>
    <row r="146" spans="1:12" ht="13.5" x14ac:dyDescent="0.25">
      <c r="A146" s="13">
        <v>41</v>
      </c>
      <c r="B146" s="22" t="s">
        <v>123</v>
      </c>
      <c r="C146" s="20" t="s">
        <v>104</v>
      </c>
      <c r="D146" s="29">
        <v>1</v>
      </c>
      <c r="E146" s="29"/>
      <c r="F146" s="17"/>
      <c r="G146" s="17">
        <f t="shared" si="19"/>
        <v>0</v>
      </c>
      <c r="H146" s="17"/>
      <c r="I146" s="17">
        <f t="shared" si="20"/>
        <v>0</v>
      </c>
      <c r="J146" s="17"/>
      <c r="K146" s="17"/>
      <c r="L146" s="17">
        <f t="shared" si="21"/>
        <v>0</v>
      </c>
    </row>
    <row r="147" spans="1:12" ht="40.5" x14ac:dyDescent="0.25">
      <c r="A147" s="13">
        <v>42</v>
      </c>
      <c r="B147" s="22" t="s">
        <v>124</v>
      </c>
      <c r="C147" s="20" t="s">
        <v>104</v>
      </c>
      <c r="D147" s="29">
        <v>1</v>
      </c>
      <c r="E147" s="29"/>
      <c r="F147" s="17"/>
      <c r="G147" s="17">
        <f t="shared" si="19"/>
        <v>0</v>
      </c>
      <c r="H147" s="17"/>
      <c r="I147" s="17">
        <f t="shared" si="20"/>
        <v>0</v>
      </c>
      <c r="J147" s="17"/>
      <c r="K147" s="17"/>
      <c r="L147" s="17">
        <f t="shared" si="21"/>
        <v>0</v>
      </c>
    </row>
    <row r="148" spans="1:12" ht="13.5" x14ac:dyDescent="0.25">
      <c r="A148" s="13">
        <v>43</v>
      </c>
      <c r="B148" s="22" t="s">
        <v>125</v>
      </c>
      <c r="C148" s="20" t="s">
        <v>104</v>
      </c>
      <c r="D148" s="29">
        <v>1</v>
      </c>
      <c r="E148" s="29"/>
      <c r="F148" s="17"/>
      <c r="G148" s="17">
        <f t="shared" si="19"/>
        <v>0</v>
      </c>
      <c r="H148" s="17"/>
      <c r="I148" s="17">
        <f t="shared" si="20"/>
        <v>0</v>
      </c>
      <c r="J148" s="17"/>
      <c r="K148" s="17"/>
      <c r="L148" s="17">
        <f t="shared" si="21"/>
        <v>0</v>
      </c>
    </row>
    <row r="149" spans="1:12" s="36" customFormat="1" ht="21.75" customHeight="1" x14ac:dyDescent="0.25">
      <c r="A149" s="33"/>
      <c r="B149" s="34" t="s">
        <v>126</v>
      </c>
      <c r="C149" s="15"/>
      <c r="D149" s="16"/>
      <c r="E149" s="16"/>
      <c r="F149" s="35"/>
      <c r="G149" s="35">
        <f>SUM(G8:G148)</f>
        <v>0</v>
      </c>
      <c r="H149" s="35"/>
      <c r="I149" s="35">
        <f>SUM(I8:I148)</f>
        <v>0</v>
      </c>
      <c r="J149" s="35"/>
      <c r="K149" s="35">
        <f>SUM(K8:K148)</f>
        <v>0</v>
      </c>
      <c r="L149" s="35">
        <f>SUM(L8:L148)</f>
        <v>0</v>
      </c>
    </row>
    <row r="150" spans="1:12" ht="13.5" x14ac:dyDescent="0.25">
      <c r="A150" s="33"/>
      <c r="B150" s="37" t="s">
        <v>127</v>
      </c>
      <c r="C150" s="20"/>
      <c r="D150" s="38">
        <v>0</v>
      </c>
      <c r="E150" s="38"/>
      <c r="F150" s="17"/>
      <c r="G150" s="17"/>
      <c r="H150" s="17"/>
      <c r="I150" s="17"/>
      <c r="J150" s="17"/>
      <c r="K150" s="17"/>
      <c r="L150" s="17">
        <f>G149*D150</f>
        <v>0</v>
      </c>
    </row>
    <row r="151" spans="1:12" s="36" customFormat="1" ht="13.5" x14ac:dyDescent="0.25">
      <c r="A151" s="33"/>
      <c r="B151" s="34" t="s">
        <v>126</v>
      </c>
      <c r="C151" s="15"/>
      <c r="D151" s="39"/>
      <c r="E151" s="39"/>
      <c r="F151" s="35"/>
      <c r="G151" s="35"/>
      <c r="H151" s="35"/>
      <c r="I151" s="35"/>
      <c r="J151" s="35"/>
      <c r="K151" s="35"/>
      <c r="L151" s="35">
        <f>L149+L150</f>
        <v>0</v>
      </c>
    </row>
    <row r="152" spans="1:12" ht="13.5" x14ac:dyDescent="0.25">
      <c r="A152" s="33"/>
      <c r="B152" s="37" t="s">
        <v>128</v>
      </c>
      <c r="C152" s="20"/>
      <c r="D152" s="40">
        <v>0</v>
      </c>
      <c r="E152" s="40"/>
      <c r="F152" s="17"/>
      <c r="G152" s="17"/>
      <c r="H152" s="17"/>
      <c r="I152" s="17"/>
      <c r="J152" s="17"/>
      <c r="K152" s="17"/>
      <c r="L152" s="17">
        <f>I149*D152</f>
        <v>0</v>
      </c>
    </row>
    <row r="153" spans="1:12" s="36" customFormat="1" ht="13.5" x14ac:dyDescent="0.25">
      <c r="A153" s="33"/>
      <c r="B153" s="34" t="s">
        <v>126</v>
      </c>
      <c r="C153" s="15"/>
      <c r="D153" s="39"/>
      <c r="E153" s="39"/>
      <c r="F153" s="35"/>
      <c r="G153" s="35"/>
      <c r="H153" s="35"/>
      <c r="I153" s="35"/>
      <c r="J153" s="35"/>
      <c r="K153" s="35"/>
      <c r="L153" s="35">
        <f>L151+L152</f>
        <v>0</v>
      </c>
    </row>
    <row r="154" spans="1:12" ht="13.5" x14ac:dyDescent="0.25">
      <c r="A154" s="33"/>
      <c r="B154" s="37" t="s">
        <v>129</v>
      </c>
      <c r="C154" s="20"/>
      <c r="D154" s="40">
        <v>0</v>
      </c>
      <c r="E154" s="40"/>
      <c r="F154" s="17"/>
      <c r="G154" s="17"/>
      <c r="H154" s="17"/>
      <c r="I154" s="17"/>
      <c r="J154" s="17"/>
      <c r="K154" s="17"/>
      <c r="L154" s="17">
        <f>L153*D154</f>
        <v>0</v>
      </c>
    </row>
    <row r="155" spans="1:12" s="36" customFormat="1" ht="13.5" x14ac:dyDescent="0.25">
      <c r="A155" s="33"/>
      <c r="B155" s="34" t="s">
        <v>126</v>
      </c>
      <c r="C155" s="15"/>
      <c r="D155" s="39"/>
      <c r="E155" s="39"/>
      <c r="F155" s="35"/>
      <c r="G155" s="35"/>
      <c r="H155" s="35"/>
      <c r="I155" s="35"/>
      <c r="J155" s="35"/>
      <c r="K155" s="35"/>
      <c r="L155" s="35">
        <f>L153+L154</f>
        <v>0</v>
      </c>
    </row>
    <row r="156" spans="1:12" ht="13.5" x14ac:dyDescent="0.25">
      <c r="A156" s="33"/>
      <c r="B156" s="37" t="s">
        <v>130</v>
      </c>
      <c r="C156" s="20"/>
      <c r="D156" s="40">
        <v>0</v>
      </c>
      <c r="E156" s="40"/>
      <c r="F156" s="17"/>
      <c r="G156" s="17"/>
      <c r="H156" s="17"/>
      <c r="I156" s="17"/>
      <c r="J156" s="17"/>
      <c r="K156" s="17"/>
      <c r="L156" s="17">
        <f>L155*D156</f>
        <v>0</v>
      </c>
    </row>
    <row r="157" spans="1:12" s="36" customFormat="1" ht="13.5" x14ac:dyDescent="0.25">
      <c r="A157" s="33"/>
      <c r="B157" s="34" t="s">
        <v>126</v>
      </c>
      <c r="C157" s="15"/>
      <c r="D157" s="39"/>
      <c r="E157" s="39"/>
      <c r="F157" s="35"/>
      <c r="G157" s="35"/>
      <c r="H157" s="35"/>
      <c r="I157" s="35"/>
      <c r="J157" s="35"/>
      <c r="K157" s="35"/>
      <c r="L157" s="35">
        <f>L155+L156</f>
        <v>0</v>
      </c>
    </row>
    <row r="158" spans="1:12" ht="13.5" x14ac:dyDescent="0.25">
      <c r="A158" s="33"/>
      <c r="B158" s="37" t="s">
        <v>131</v>
      </c>
      <c r="C158" s="20"/>
      <c r="D158" s="38">
        <v>0</v>
      </c>
      <c r="E158" s="38"/>
      <c r="F158" s="17"/>
      <c r="G158" s="17"/>
      <c r="H158" s="17"/>
      <c r="I158" s="17"/>
      <c r="J158" s="17"/>
      <c r="K158" s="17"/>
      <c r="L158" s="17">
        <f>L157*D158</f>
        <v>0</v>
      </c>
    </row>
    <row r="159" spans="1:12" s="36" customFormat="1" ht="13.5" x14ac:dyDescent="0.25">
      <c r="A159" s="33"/>
      <c r="B159" s="34" t="s">
        <v>126</v>
      </c>
      <c r="C159" s="15"/>
      <c r="D159" s="39"/>
      <c r="E159" s="39"/>
      <c r="F159" s="35"/>
      <c r="G159" s="35"/>
      <c r="H159" s="35"/>
      <c r="I159" s="35"/>
      <c r="J159" s="35"/>
      <c r="K159" s="35"/>
      <c r="L159" s="35">
        <f>L157+L158</f>
        <v>0</v>
      </c>
    </row>
    <row r="160" spans="1:12" ht="13.5" x14ac:dyDescent="0.25">
      <c r="A160" s="33"/>
      <c r="B160" s="37" t="s">
        <v>132</v>
      </c>
      <c r="C160" s="20"/>
      <c r="D160" s="38">
        <v>0</v>
      </c>
      <c r="E160" s="38"/>
      <c r="F160" s="17"/>
      <c r="G160" s="17"/>
      <c r="H160" s="17"/>
      <c r="I160" s="17"/>
      <c r="J160" s="17"/>
      <c r="K160" s="17"/>
      <c r="L160" s="17">
        <f>L159*D160</f>
        <v>0</v>
      </c>
    </row>
    <row r="161" spans="1:18" s="36" customFormat="1" ht="13.5" x14ac:dyDescent="0.25">
      <c r="A161" s="33"/>
      <c r="B161" s="34" t="s">
        <v>126</v>
      </c>
      <c r="C161" s="15"/>
      <c r="D161" s="39"/>
      <c r="E161" s="39"/>
      <c r="F161" s="35"/>
      <c r="G161" s="35"/>
      <c r="H161" s="35"/>
      <c r="I161" s="35"/>
      <c r="J161" s="35"/>
      <c r="K161" s="35"/>
      <c r="L161" s="35">
        <f>L159+L160</f>
        <v>0</v>
      </c>
    </row>
    <row r="162" spans="1:18" ht="13.5" x14ac:dyDescent="0.25">
      <c r="A162" s="33"/>
      <c r="B162" s="37" t="s">
        <v>133</v>
      </c>
      <c r="C162" s="20"/>
      <c r="D162" s="38">
        <v>0</v>
      </c>
      <c r="E162" s="38"/>
      <c r="F162" s="17"/>
      <c r="G162" s="17"/>
      <c r="H162" s="17"/>
      <c r="I162" s="17"/>
      <c r="J162" s="17"/>
      <c r="K162" s="17"/>
      <c r="L162" s="17">
        <f>L161*D162</f>
        <v>0</v>
      </c>
    </row>
    <row r="163" spans="1:18" s="36" customFormat="1" ht="13.5" x14ac:dyDescent="0.25">
      <c r="A163" s="33"/>
      <c r="B163" s="34" t="s">
        <v>126</v>
      </c>
      <c r="C163" s="15"/>
      <c r="D163" s="39"/>
      <c r="E163" s="39"/>
      <c r="F163" s="35"/>
      <c r="G163" s="35"/>
      <c r="H163" s="35"/>
      <c r="I163" s="35"/>
      <c r="J163" s="35"/>
      <c r="K163" s="35"/>
      <c r="L163" s="35">
        <f>L161+L162</f>
        <v>0</v>
      </c>
    </row>
    <row r="164" spans="1:18" ht="13.5" x14ac:dyDescent="0.25">
      <c r="A164" s="33"/>
      <c r="B164" s="37" t="s">
        <v>134</v>
      </c>
      <c r="C164" s="20"/>
      <c r="D164" s="40">
        <v>0.18</v>
      </c>
      <c r="E164" s="40"/>
      <c r="F164" s="17"/>
      <c r="G164" s="17"/>
      <c r="H164" s="17"/>
      <c r="I164" s="17"/>
      <c r="J164" s="17"/>
      <c r="K164" s="17"/>
      <c r="L164" s="17">
        <f>L163*D164</f>
        <v>0</v>
      </c>
    </row>
    <row r="165" spans="1:18" s="36" customFormat="1" ht="20.25" customHeight="1" x14ac:dyDescent="0.25">
      <c r="A165" s="33"/>
      <c r="B165" s="34" t="s">
        <v>135</v>
      </c>
      <c r="C165" s="15"/>
      <c r="D165" s="16"/>
      <c r="E165" s="16"/>
      <c r="F165" s="35"/>
      <c r="G165" s="35"/>
      <c r="H165" s="35"/>
      <c r="I165" s="35"/>
      <c r="J165" s="35"/>
      <c r="K165" s="35"/>
      <c r="L165" s="35">
        <f>L163+L164</f>
        <v>0</v>
      </c>
    </row>
    <row r="166" spans="1:18" ht="56.25" customHeight="1" x14ac:dyDescent="0.25">
      <c r="R166" s="46"/>
    </row>
  </sheetData>
  <mergeCells count="13">
    <mergeCell ref="L4:L5"/>
    <mergeCell ref="A149:A165"/>
    <mergeCell ref="E3:E5"/>
    <mergeCell ref="A1:L1"/>
    <mergeCell ref="A2:L2"/>
    <mergeCell ref="A3:A5"/>
    <mergeCell ref="B3:B5"/>
    <mergeCell ref="C3:C5"/>
    <mergeCell ref="D3:D5"/>
    <mergeCell ref="F3:L3"/>
    <mergeCell ref="F4:G4"/>
    <mergeCell ref="H4:I4"/>
    <mergeCell ref="J4:K4"/>
  </mergeCells>
  <pageMargins left="0.7" right="0.7" top="0.75" bottom="0.75" header="0.3" footer="0.3"/>
  <pageSetup paperSize="9" scale="69" fitToHeight="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დანართი #1</vt:lpstr>
      <vt:lpstr>'დანართი #1'!Print_Area</vt:lpstr>
      <vt:lpstr>'დანართი #1'!Print_Titles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Irakli Shengelaia</dc:creator>
  <cp:lastModifiedBy>Irakli Shengelaia</cp:lastModifiedBy>
  <dcterms:created xsi:type="dcterms:W3CDTF">2024-12-10T14:24:54Z</dcterms:created>
  <dcterms:modified xsi:type="dcterms:W3CDTF">2024-12-10T14:26:56Z</dcterms:modified>
</cp:coreProperties>
</file>