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21717D0D-C84C-4346-94D6-789CD29D6EA8}" xr6:coauthVersionLast="47" xr6:coauthVersionMax="47" xr10:uidLastSave="{00000000-0000-0000-0000-000000000000}"/>
  <bookViews>
    <workbookView xWindow="-12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3" i="118" l="1"/>
  <c r="K33" i="118"/>
  <c r="J33" i="118"/>
  <c r="I33" i="118"/>
  <c r="H33" i="118"/>
  <c r="G33" i="118"/>
  <c r="F33" i="118"/>
  <c r="E33" i="118"/>
  <c r="D33" i="118"/>
  <c r="C33" i="118"/>
  <c r="T22" i="116"/>
  <c r="L22" i="116"/>
  <c r="H22" i="116"/>
  <c r="D22" i="116"/>
  <c r="C22"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c r="AA8" i="116"/>
  <c r="Z8" i="116"/>
  <c r="Y8" i="116"/>
  <c r="X8" i="116"/>
  <c r="W8" i="116"/>
  <c r="V8" i="116"/>
  <c r="U8" i="116"/>
  <c r="T8" i="116"/>
  <c r="S8" i="116"/>
  <c r="R8" i="116"/>
  <c r="Q8" i="116"/>
  <c r="P8" i="116"/>
  <c r="O8" i="116"/>
  <c r="N8" i="116"/>
  <c r="M8" i="116"/>
  <c r="L8" i="116"/>
  <c r="K8" i="116"/>
  <c r="J8" i="116"/>
  <c r="I8" i="116"/>
  <c r="H8" i="116"/>
  <c r="G8" i="116"/>
  <c r="F8" i="116"/>
  <c r="E8" i="116"/>
  <c r="D8" i="116"/>
  <c r="C8" i="116"/>
  <c r="B1" i="115"/>
  <c r="C8" i="95" l="1"/>
  <c r="I24" i="93"/>
  <c r="H24" i="93"/>
  <c r="K23" i="93"/>
  <c r="J23" i="93"/>
  <c r="J25" i="93" s="1"/>
  <c r="I23" i="93"/>
  <c r="I25" i="93" s="1"/>
  <c r="H23" i="93"/>
  <c r="H25" i="93" s="1"/>
  <c r="G23" i="93"/>
  <c r="F23" i="93"/>
  <c r="K21" i="93"/>
  <c r="K24" i="93" s="1"/>
  <c r="K25" i="93" s="1"/>
  <c r="J21" i="93"/>
  <c r="I21" i="93"/>
  <c r="H21" i="93"/>
  <c r="G21" i="93"/>
  <c r="F21" i="93"/>
  <c r="E21" i="93"/>
  <c r="D21" i="93"/>
  <c r="C21" i="93"/>
  <c r="K16" i="93"/>
  <c r="J16" i="93"/>
  <c r="J24" i="93" s="1"/>
  <c r="I16" i="93"/>
  <c r="H16" i="93"/>
  <c r="G16" i="93"/>
  <c r="G24" i="93" s="1"/>
  <c r="F16" i="93"/>
  <c r="F24" i="93" s="1"/>
  <c r="E16" i="93"/>
  <c r="D16" i="93"/>
  <c r="C16" i="93"/>
  <c r="H21" i="91"/>
  <c r="H20" i="91"/>
  <c r="H19" i="91"/>
  <c r="H18" i="91"/>
  <c r="H17" i="91"/>
  <c r="H16" i="91"/>
  <c r="H15" i="91"/>
  <c r="H14" i="91"/>
  <c r="H13" i="91"/>
  <c r="H12" i="91"/>
  <c r="H11" i="91"/>
  <c r="H10" i="91"/>
  <c r="H9" i="91"/>
  <c r="H8" i="91"/>
  <c r="C58" i="69"/>
  <c r="G17" i="110"/>
  <c r="F17" i="110"/>
  <c r="G63" i="108"/>
  <c r="F63" i="108"/>
  <c r="G59" i="108"/>
  <c r="G68" i="108" s="1"/>
  <c r="F59" i="108"/>
  <c r="F68" i="108" s="1"/>
  <c r="G30" i="108"/>
  <c r="F30" i="108"/>
  <c r="G25" i="93" l="1"/>
  <c r="F25" i="93"/>
  <c r="C22" i="111"/>
  <c r="H7" i="112" l="1"/>
  <c r="B2" i="97" l="1"/>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2" i="114"/>
  <c r="B1" i="114"/>
  <c r="B2" i="113"/>
  <c r="B1" i="113"/>
  <c r="B2" i="112"/>
  <c r="B1" i="112"/>
  <c r="B2" i="111"/>
  <c r="B1" i="111"/>
  <c r="C10" i="115" l="1"/>
  <c r="C7" i="114"/>
  <c r="D7" i="114"/>
  <c r="C10" i="114"/>
  <c r="D10"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C21" i="112"/>
  <c r="D21" i="112"/>
  <c r="E21" i="112"/>
  <c r="F21" i="112"/>
  <c r="G21" i="112"/>
  <c r="H22" i="112"/>
  <c r="H23" i="112"/>
  <c r="H8" i="111"/>
  <c r="H9" i="111"/>
  <c r="H10" i="111"/>
  <c r="H11" i="111"/>
  <c r="H12" i="111"/>
  <c r="H13" i="111"/>
  <c r="H14" i="111"/>
  <c r="H15" i="111"/>
  <c r="H16" i="111"/>
  <c r="H17" i="111"/>
  <c r="H18" i="111"/>
  <c r="H19" i="111"/>
  <c r="H20" i="111"/>
  <c r="H21" i="111"/>
  <c r="D22" i="111"/>
  <c r="E22" i="111"/>
  <c r="F22" i="111"/>
  <c r="G22" i="111"/>
  <c r="C18" i="115" l="1"/>
  <c r="D15" i="114"/>
  <c r="C15" i="114"/>
  <c r="H34" i="113"/>
  <c r="H21" i="112"/>
  <c r="H22" i="111"/>
  <c r="C62" i="69"/>
  <c r="C67" i="69"/>
  <c r="C46" i="69"/>
  <c r="C40" i="69"/>
  <c r="C29" i="69"/>
  <c r="C26" i="69"/>
  <c r="C23" i="69"/>
  <c r="C18" i="69"/>
  <c r="C14" i="69"/>
  <c r="C6" i="69"/>
  <c r="E8" i="88"/>
  <c r="E16" i="88"/>
  <c r="E20" i="88"/>
  <c r="E25" i="88"/>
  <c r="E28" i="88"/>
  <c r="E31" i="88"/>
  <c r="D8" i="88"/>
  <c r="D16" i="88"/>
  <c r="D20" i="88"/>
  <c r="D25" i="88"/>
  <c r="D28" i="88"/>
  <c r="D31" i="88"/>
  <c r="C31" i="88"/>
  <c r="C28" i="88"/>
  <c r="C25" i="88"/>
  <c r="C20" i="88"/>
  <c r="C16" i="88"/>
  <c r="C8" i="88"/>
  <c r="C37" i="88" s="1"/>
  <c r="E37" i="88" l="1"/>
  <c r="C52" i="69"/>
  <c r="C68" i="69" s="1"/>
  <c r="C35" i="69"/>
  <c r="D37" i="88"/>
  <c r="H43" i="110"/>
  <c r="E43" i="110"/>
  <c r="H42" i="110"/>
  <c r="E42" i="110"/>
  <c r="H41" i="110"/>
  <c r="E41" i="110"/>
  <c r="H40" i="110"/>
  <c r="E40" i="110"/>
  <c r="H39" i="110"/>
  <c r="E39" i="110"/>
  <c r="G38" i="110"/>
  <c r="F38" i="110"/>
  <c r="D38" i="110"/>
  <c r="C38" i="110"/>
  <c r="H37" i="110"/>
  <c r="E37" i="110"/>
  <c r="H36" i="110"/>
  <c r="E36" i="110"/>
  <c r="H35" i="110"/>
  <c r="E35" i="110"/>
  <c r="H34" i="110"/>
  <c r="E34" i="110"/>
  <c r="H33" i="110"/>
  <c r="E33" i="110"/>
  <c r="H32" i="110"/>
  <c r="E32" i="110"/>
  <c r="H31" i="110"/>
  <c r="E31" i="110"/>
  <c r="G30" i="110"/>
  <c r="F30" i="110"/>
  <c r="D30" i="110"/>
  <c r="C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D17" i="110"/>
  <c r="C17" i="110"/>
  <c r="H16" i="110"/>
  <c r="E16" i="110"/>
  <c r="H15" i="110"/>
  <c r="E15" i="110"/>
  <c r="G14" i="110"/>
  <c r="F14" i="110"/>
  <c r="H13" i="110"/>
  <c r="E13" i="110"/>
  <c r="H12" i="110"/>
  <c r="E12" i="110"/>
  <c r="G11" i="110"/>
  <c r="F11" i="110"/>
  <c r="D11" i="110"/>
  <c r="C11" i="110"/>
  <c r="H10" i="110"/>
  <c r="E10" i="110"/>
  <c r="H9" i="110"/>
  <c r="E9" i="110"/>
  <c r="G8" i="110"/>
  <c r="F8" i="110"/>
  <c r="D8" i="110"/>
  <c r="C8" i="110"/>
  <c r="H7" i="110"/>
  <c r="E7" i="110"/>
  <c r="H6" i="110"/>
  <c r="E6" i="110"/>
  <c r="H44" i="109"/>
  <c r="E44" i="109"/>
  <c r="H42" i="109"/>
  <c r="E42" i="109"/>
  <c r="H41" i="109"/>
  <c r="E41" i="109"/>
  <c r="H40" i="109"/>
  <c r="E40" i="109"/>
  <c r="H39" i="109"/>
  <c r="E39" i="109"/>
  <c r="H38" i="109"/>
  <c r="E38" i="109"/>
  <c r="G37" i="109"/>
  <c r="F37" i="109"/>
  <c r="D37" i="109"/>
  <c r="C37" i="109"/>
  <c r="H36" i="109"/>
  <c r="E36" i="109"/>
  <c r="H35" i="109"/>
  <c r="E35" i="109"/>
  <c r="G34" i="109"/>
  <c r="F34" i="109"/>
  <c r="D34" i="109"/>
  <c r="C34" i="109"/>
  <c r="H33" i="109"/>
  <c r="E33" i="109"/>
  <c r="H32" i="109"/>
  <c r="E32" i="109"/>
  <c r="H31" i="109"/>
  <c r="E31" i="109"/>
  <c r="H30" i="109"/>
  <c r="E30" i="109"/>
  <c r="G29" i="109"/>
  <c r="F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G13" i="109"/>
  <c r="F13" i="109"/>
  <c r="D13" i="109"/>
  <c r="C13" i="109"/>
  <c r="H12" i="109"/>
  <c r="E12" i="109"/>
  <c r="H11" i="109"/>
  <c r="E11" i="109"/>
  <c r="H10" i="109"/>
  <c r="E10" i="109"/>
  <c r="H9" i="109"/>
  <c r="E9" i="109"/>
  <c r="H8" i="109"/>
  <c r="E8" i="109"/>
  <c r="H7" i="109"/>
  <c r="E7" i="109"/>
  <c r="G6" i="109"/>
  <c r="F6" i="109"/>
  <c r="D6" i="109"/>
  <c r="C6" i="109"/>
  <c r="H67" i="108"/>
  <c r="E67" i="108"/>
  <c r="H66" i="108"/>
  <c r="E66" i="108"/>
  <c r="H65" i="108"/>
  <c r="E65" i="108"/>
  <c r="H64" i="108"/>
  <c r="E64" i="108"/>
  <c r="H63" i="108"/>
  <c r="D63" i="108"/>
  <c r="C63" i="108"/>
  <c r="H62" i="108"/>
  <c r="E62" i="108"/>
  <c r="H61" i="108"/>
  <c r="E61" i="108"/>
  <c r="H60" i="108"/>
  <c r="E60" i="108"/>
  <c r="H59" i="108"/>
  <c r="D59" i="108"/>
  <c r="C59" i="108"/>
  <c r="H58" i="108"/>
  <c r="E58" i="108"/>
  <c r="H57" i="108"/>
  <c r="E57" i="108"/>
  <c r="H56" i="108"/>
  <c r="E56" i="108"/>
  <c r="H55" i="108"/>
  <c r="E55" i="108"/>
  <c r="H52" i="108"/>
  <c r="E52" i="108"/>
  <c r="H51" i="108"/>
  <c r="E51" i="108"/>
  <c r="H50" i="108"/>
  <c r="E50" i="108"/>
  <c r="H49" i="108"/>
  <c r="E49" i="108"/>
  <c r="H48" i="108"/>
  <c r="E48" i="108"/>
  <c r="G47" i="108"/>
  <c r="F47" i="108"/>
  <c r="D47" i="108"/>
  <c r="C47" i="108"/>
  <c r="H46" i="108"/>
  <c r="E46" i="108"/>
  <c r="H45" i="108"/>
  <c r="E45" i="108"/>
  <c r="H44" i="108"/>
  <c r="E44" i="108"/>
  <c r="H43" i="108"/>
  <c r="E43" i="108"/>
  <c r="H42" i="108"/>
  <c r="E42" i="108"/>
  <c r="G41" i="108"/>
  <c r="F41" i="108"/>
  <c r="D41" i="108"/>
  <c r="C41" i="108"/>
  <c r="H40" i="108"/>
  <c r="E40" i="108"/>
  <c r="H39" i="108"/>
  <c r="E39" i="108"/>
  <c r="H38" i="108"/>
  <c r="E38" i="108"/>
  <c r="H35" i="108"/>
  <c r="E35" i="108"/>
  <c r="H34" i="108"/>
  <c r="E34" i="108"/>
  <c r="H33" i="108"/>
  <c r="E33" i="108"/>
  <c r="H32" i="108"/>
  <c r="E32" i="108"/>
  <c r="H31" i="108"/>
  <c r="E31" i="108"/>
  <c r="H30" i="108"/>
  <c r="D30" i="108"/>
  <c r="C30" i="108"/>
  <c r="E30" i="108" s="1"/>
  <c r="H29" i="108"/>
  <c r="E29" i="108"/>
  <c r="H28" i="108"/>
  <c r="E28" i="108"/>
  <c r="G27" i="108"/>
  <c r="F27" i="108"/>
  <c r="D27" i="108"/>
  <c r="C27" i="108"/>
  <c r="E27" i="108" s="1"/>
  <c r="H26" i="108"/>
  <c r="E26" i="108"/>
  <c r="H25" i="108"/>
  <c r="E25" i="108"/>
  <c r="G24" i="108"/>
  <c r="F24" i="108"/>
  <c r="D24" i="108"/>
  <c r="C24" i="108"/>
  <c r="E24" i="108" s="1"/>
  <c r="H23" i="108"/>
  <c r="E23" i="108"/>
  <c r="H22" i="108"/>
  <c r="E22" i="108"/>
  <c r="H21" i="108"/>
  <c r="E21" i="108"/>
  <c r="H20" i="108"/>
  <c r="E20" i="108"/>
  <c r="G19" i="108"/>
  <c r="F19" i="108"/>
  <c r="D19" i="108"/>
  <c r="C19" i="108"/>
  <c r="H18" i="108"/>
  <c r="E18" i="108"/>
  <c r="H17" i="108"/>
  <c r="E17" i="108"/>
  <c r="H16" i="108"/>
  <c r="E16" i="108"/>
  <c r="G15" i="108"/>
  <c r="F15" i="108"/>
  <c r="D15" i="108"/>
  <c r="E15" i="108" s="1"/>
  <c r="C15" i="108"/>
  <c r="H14" i="108"/>
  <c r="E14" i="108"/>
  <c r="H13" i="108"/>
  <c r="E13" i="108"/>
  <c r="H12" i="108"/>
  <c r="E12" i="108"/>
  <c r="H11" i="108"/>
  <c r="E11" i="108"/>
  <c r="H10" i="108"/>
  <c r="E10" i="108"/>
  <c r="H9" i="108"/>
  <c r="E9" i="108"/>
  <c r="H8" i="108"/>
  <c r="E8" i="108"/>
  <c r="G7" i="108"/>
  <c r="F7" i="108"/>
  <c r="D7" i="108"/>
  <c r="C7" i="108"/>
  <c r="E19" i="108" l="1"/>
  <c r="E8" i="110"/>
  <c r="H19" i="108"/>
  <c r="H27" i="108"/>
  <c r="E38" i="110"/>
  <c r="E30" i="110"/>
  <c r="C14" i="110"/>
  <c r="D14" i="110"/>
  <c r="E11" i="110"/>
  <c r="H37" i="109"/>
  <c r="E37" i="109"/>
  <c r="H34" i="109"/>
  <c r="E34" i="109"/>
  <c r="E13" i="109"/>
  <c r="C68" i="108"/>
  <c r="H41" i="108"/>
  <c r="C53" i="108"/>
  <c r="H15" i="108"/>
  <c r="F36" i="108"/>
  <c r="G36" i="108"/>
  <c r="H7" i="108"/>
  <c r="D53" i="108"/>
  <c r="C43" i="109"/>
  <c r="H11" i="110"/>
  <c r="D36" i="108"/>
  <c r="D68" i="108"/>
  <c r="F43" i="109"/>
  <c r="H30" i="110"/>
  <c r="H8" i="110"/>
  <c r="G53" i="108"/>
  <c r="G69" i="108" s="1"/>
  <c r="C36" i="108"/>
  <c r="E36" i="108" s="1"/>
  <c r="H24" i="108"/>
  <c r="E6" i="109"/>
  <c r="E7" i="108"/>
  <c r="E47" i="108"/>
  <c r="E59" i="108"/>
  <c r="E63" i="108"/>
  <c r="G43" i="109"/>
  <c r="H13" i="109"/>
  <c r="E29" i="109"/>
  <c r="H38" i="110"/>
  <c r="H47" i="108"/>
  <c r="H29" i="109"/>
  <c r="H14" i="110"/>
  <c r="E17" i="110"/>
  <c r="H6" i="109"/>
  <c r="D43" i="109"/>
  <c r="H68" i="108"/>
  <c r="E41" i="108"/>
  <c r="F53" i="108"/>
  <c r="F69" i="108" s="1"/>
  <c r="E14" i="110" l="1"/>
  <c r="G45" i="109"/>
  <c r="H43" i="109"/>
  <c r="D45" i="109"/>
  <c r="C45" i="109"/>
  <c r="H69" i="108"/>
  <c r="E68" i="108"/>
  <c r="C69" i="108"/>
  <c r="E53" i="108"/>
  <c r="H36" i="108"/>
  <c r="H53" i="108"/>
  <c r="D69" i="108"/>
  <c r="F45" i="109"/>
  <c r="E43" i="109"/>
  <c r="E45" i="109" l="1"/>
  <c r="H45" i="109"/>
  <c r="E69" i="108"/>
  <c r="B1" i="97"/>
  <c r="G33" i="97"/>
  <c r="F33" i="97"/>
  <c r="E33" i="97"/>
  <c r="D33" i="97"/>
  <c r="C33" i="97"/>
  <c r="G24" i="97"/>
  <c r="F24" i="97"/>
  <c r="E24" i="97"/>
  <c r="D24" i="97"/>
  <c r="C24" i="97"/>
  <c r="G18" i="97"/>
  <c r="F18" i="97"/>
  <c r="E18" i="97"/>
  <c r="D18" i="97"/>
  <c r="C18" i="97"/>
  <c r="G14" i="97"/>
  <c r="F14" i="97"/>
  <c r="E14" i="97"/>
  <c r="D14" i="97"/>
  <c r="C14" i="97"/>
  <c r="G11" i="97"/>
  <c r="F11" i="97"/>
  <c r="E11" i="97"/>
  <c r="D11" i="97"/>
  <c r="C11" i="97"/>
  <c r="G8" i="97"/>
  <c r="F8" i="97"/>
  <c r="E8" i="97"/>
  <c r="D8" i="97"/>
  <c r="C8" i="97"/>
  <c r="G37" i="97" l="1"/>
  <c r="G21" i="97"/>
  <c r="B1" i="95"/>
  <c r="B1" i="92"/>
  <c r="B1" i="93"/>
  <c r="B1" i="64"/>
  <c r="B1" i="90"/>
  <c r="B1" i="69"/>
  <c r="B1" i="94"/>
  <c r="B1" i="89"/>
  <c r="B1" i="73"/>
  <c r="B1" i="88"/>
  <c r="B1" i="52"/>
  <c r="B1" i="86"/>
  <c r="G5" i="86"/>
  <c r="F5" i="86"/>
  <c r="E5" i="86"/>
  <c r="D5" i="86"/>
  <c r="G5" i="84"/>
  <c r="L5" i="84" s="1"/>
  <c r="F5" i="84"/>
  <c r="K5" i="84" s="1"/>
  <c r="E5" i="84"/>
  <c r="J5" i="84" s="1"/>
  <c r="D5" i="84"/>
  <c r="I5" i="84" s="1"/>
  <c r="C5" i="84"/>
  <c r="G39" i="97" l="1"/>
  <c r="E6" i="86"/>
  <c r="E13" i="86" s="1"/>
  <c r="F6" i="86"/>
  <c r="F13" i="86" s="1"/>
  <c r="G6" i="86"/>
  <c r="G13" i="86" s="1"/>
  <c r="C21" i="94" l="1"/>
  <c r="C20" i="94"/>
  <c r="C19" i="94"/>
  <c r="B1" i="91" l="1"/>
  <c r="B1" i="84"/>
  <c r="C30" i="95" l="1"/>
  <c r="C26" i="95"/>
  <c r="C18" i="95"/>
  <c r="C36" i="95" s="1"/>
  <c r="C38" i="95" l="1"/>
  <c r="D6" i="86"/>
  <c r="D13" i="86"/>
  <c r="C6" i="86" l="1"/>
  <c r="C13" i="86" s="1"/>
  <c r="D15" i="94" l="1"/>
  <c r="D16" i="94"/>
  <c r="D19" i="94"/>
  <c r="D17" i="94"/>
  <c r="D21" i="94"/>
  <c r="D7" i="94"/>
  <c r="D8" i="94"/>
  <c r="D20" i="94"/>
  <c r="D9" i="94"/>
  <c r="D11" i="94"/>
  <c r="D12" i="94"/>
  <c r="D13"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M7" i="92"/>
  <c r="L7" i="92"/>
  <c r="L21" i="92" s="1"/>
  <c r="K7" i="92"/>
  <c r="J7" i="92"/>
  <c r="J21" i="92" s="1"/>
  <c r="I7" i="92"/>
  <c r="H7" i="92"/>
  <c r="G7" i="92"/>
  <c r="F7" i="92"/>
  <c r="C7" i="92"/>
  <c r="K21" i="92" l="1"/>
  <c r="E7" i="92"/>
  <c r="F21" i="92"/>
  <c r="N14" i="92"/>
  <c r="E21" i="92"/>
  <c r="G21" i="92"/>
  <c r="N7" i="92"/>
  <c r="M21" i="92"/>
  <c r="H21" i="92"/>
  <c r="I21" i="92"/>
  <c r="C21" i="92"/>
  <c r="S21" i="90"/>
  <c r="S20" i="90"/>
  <c r="S19" i="90"/>
  <c r="S18" i="90"/>
  <c r="S17" i="90"/>
  <c r="S16" i="90"/>
  <c r="S15" i="90"/>
  <c r="S14" i="90"/>
  <c r="S13" i="90"/>
  <c r="S12" i="90"/>
  <c r="S11" i="90"/>
  <c r="S10" i="90"/>
  <c r="S9" i="90"/>
  <c r="S8" i="90"/>
  <c r="N21" i="92" l="1"/>
  <c r="T21" i="64"/>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9" i="89"/>
  <c r="C32" i="89"/>
  <c r="C36" i="89"/>
  <c r="C44" i="89"/>
  <c r="C48" i="89"/>
  <c r="C31" i="89" l="1"/>
  <c r="C8" i="73"/>
  <c r="C13" i="73" s="1"/>
  <c r="C53" i="89"/>
  <c r="C42" i="89" l="1"/>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<sst xmlns="http://schemas.openxmlformats.org/spreadsheetml/2006/main" count="1195" uniqueCount="741">
  <si>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</si>
  <si>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</si>
  <si>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</si>
  <si>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</si>
  <si>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</si>
  <si>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</si>
  <si>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</si>
  <si>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</si>
  <si>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</si>
  <si>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</si>
  <si>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</si>
  <si>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</si>
  <si>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</si>
  <si>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</si>
  <si>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</si>
  <si>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</si>
  <si>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</si>
  <si>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</si>
  <si>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</si>
  <si>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</si>
  <si>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</si>
  <si>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</si>
  <si>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</si>
  <si>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</si>
  <si>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</si>
  <si>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</si>
  <si>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</si>
  <si>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</si>
  <si>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</si>
  <si>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</si>
  <si>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</si>
  <si>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</si>
  <si>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</si>
  <si>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</si>
  <si>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</si>
  <si>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</si>
  <si>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</si>
  <si>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</si>
  <si>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</si>
  <si>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</si>
  <si>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</si>
  <si>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</si>
  <si>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</si>
  <si>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</si>
  <si>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</si>
  <si>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</si>
  <si>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</si>
  <si>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</si>
  <si>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</si>
  <si>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</si>
  <si>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</si>
  <si>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</si>
  <si>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</si>
  <si>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</si>
  <si>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</si>
  <si>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</si>
  <si>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</si>
  <si>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</si>
  <si>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</si>
  <si>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</si>
  <si>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</si>
  <si>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</si>
  <si>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</si>
  <si>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</si>
  <si>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</si>
  <si>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</si>
  <si>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</si>
  <si>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</si>
  <si>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</si>
  <si>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</si>
  <si>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</si>
  <si>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</si>
  <si>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</si>
  <si>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</si>
  <si>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</si>
  <si>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</si>
  <si>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</si>
  <si>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</si>
  <si>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</si>
  <si>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</si>
  <si>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</si>
  <si>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</si>
  <si>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</si>
  <si>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</si>
  <si>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</si>
  <si>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</si>
  <si>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</si>
  <si>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</si>
  <si>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</si>
  <si>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</si>
  <si>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</si>
  <si>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</si>
  <si>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</si>
  <si>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</si>
  <si>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</si>
  <si>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</si>
  <si>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</si>
  <si>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</si>
  <si>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</si>
  <si>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</si>
  <si>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</si>
  <si>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</si>
  <si>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</si>
  <si>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</si>
  <si>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</si>
  <si>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</si>
  <si>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</si>
  <si>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</si>
  <si>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</si>
  <si>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</si>
  <si>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</si>
  <si>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</si>
  <si>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</si>
  <si>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</si>
  <si>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</si>
  <si>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</si>
  <si>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</si>
  <si>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</si>
  <si>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</si>
  <si>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</si>
  <si>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</si>
  <si>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</si>
  <si>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</si>
  <si>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</si>
  <si>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</si>
  <si>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</si>
  <si>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</si>
  <si>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</si>
  <si>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</si>
  <si>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</si>
  <si>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</si>
  <si>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</si>
  <si>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</si>
  <si>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</si>
  <si>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</si>
  <si>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</si>
  <si>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</si>
  <si>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</si>
  <si>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</si>
  <si>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</si>
  <si>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</si>
  <si>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</si>
  <si>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</si>
  <si>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</si>
  <si>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</si>
  <si>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</si>
  <si>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</si>
  <si>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</si>
  <si>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</si>
  <si>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</si>
  <si>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</si>
  <si>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</si>
  <si>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</si>
  <si>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</si>
  <si>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</si>
  <si>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</si>
  <si>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</si>
  <si>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</si>
  <si>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</si>
  <si>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</si>
  <si>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</si>
  <si>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</si>
  <si>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</si>
  <si>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</si>
  <si>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</si>
  <si>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</si>
  <si>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</si>
  <si>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</si>
  <si>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</si>
  <si>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</si>
  <si>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</si>
  <si>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</si>
  <si>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</si>
  <si>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</si>
  <si>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</si>
  <si>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</si>
  <si>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</si>
  <si>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</si>
  <si>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</si>
  <si>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</si>
  <si>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</si>
  <si>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</si>
  <si>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</si>
  <si>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</si>
  <si>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</si>
  <si>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</si>
  <si>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</si>
  <si>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</si>
  <si>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</si>
  <si>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</si>
  <si>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</si>
  <si>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</si>
  <si>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</si>
  <si>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</si>
  <si>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</si>
  <si>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</si>
  <si>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</si>
  <si>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</si>
  <si>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</si>
  <si>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</si>
  <si>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</si>
  <si>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</si>
  <si>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</si>
  <si>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</si>
  <si>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</si>
  <si>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</si>
  <si>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</si>
  <si>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</si>
  <si>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</si>
  <si>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</si>
  <si>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</si>
  <si>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</si>
  <si>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</si>
  <si>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</si>
  <si>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</si>
  <si>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</si>
  <si>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</si>
  <si>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</si>
  <si>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</si>
  <si>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</si>
  <si>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</si>
  <si>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</si>
  <si>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</si>
  <si>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</si>
  <si>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</si>
  <si>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</si>
  <si>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</si>
  <si>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</si>
  <si>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</si>
  <si>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</si>
  <si>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</si>
  <si>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</si>
  <si>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</si>
  <si>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</si>
  <si>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</si>
  <si>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</si>
  <si>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</si>
  <si>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</si>
  <si>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</si>
  <si>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</si>
  <si>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</si>
  <si>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</si>
  <si>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</si>
  <si>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</si>
  <si>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</si>
  <si>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</si>
  <si>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</si>
  <si>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</si>
  <si>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</si>
  <si>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</si>
  <si>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</si>
  <si>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</si>
  <si>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</si>
  <si>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</si>
  <si>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</si>
  <si>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</si>
  <si>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</si>
  <si>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</si>
  <si>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</si>
  <si>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</si>
  <si>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</si>
  <si>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</si>
  <si>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</si>
  <si>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</si>
  <si>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</si>
  <si>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</si>
  <si>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</si>
  <si>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</si>
  <si>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</si>
  <si>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</si>
  <si>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</si>
  <si>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</si>
  <si>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</si>
  <si>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</si>
  <si>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</si>
  <si>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</si>
  <si>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</si>
  <si>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</si>
  <si>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</si>
  <si>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</si>
  <si>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</si>
  <si>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</si>
  <si>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</si>
  <si>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</si>
  <si>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</si>
  <si>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</si>
  <si>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</si>
  <si>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</si>
  <si>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</si>
  <si>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</si>
  <si>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</si>
  <si>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</si>
  <si>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</si>
  <si>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</si>
  <si>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</si>
  <si>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</si>
  <si>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</si>
  <si>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</si>
  <si>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</si>
  <si>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</si>
  <si>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</si>
  <si>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</si>
  <si>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</si>
  <si>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</si>
  <si>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</si>
  <si>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</si>
  <si>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</si>
  <si>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</si>
  <si>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</si>
  <si>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</si>
  <si>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</si>
  <si>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</si>
  <si>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</si>
  <si>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</si>
  <si>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</si>
  <si>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</si>
  <si>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</si>
  <si>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</si>
  <si>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</si>
  <si>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</si>
  <si>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</si>
  <si>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</si>
  <si>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</si>
  <si>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</si>
  <si>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</si>
  <si>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</si>
  <si>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</si>
  <si>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</si>
  <si>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</si>
  <si>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</si>
  <si>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</si>
  <si>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</si>
  <si>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</si>
  <si>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</si>
  <si>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</si>
  <si>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</si>
  <si>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</si>
  <si>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</si>
  <si>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</si>
  <si>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</si>
  <si>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</si>
  <si>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</si>
  <si>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</si>
  <si>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</si>
  <si>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</si>
  <si>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</si>
  <si>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</si>
  <si>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</si>
  <si>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</si>
  <si>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</si>
  <si>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</si>
  <si>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</si>
  <si>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</si>
  <si>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</si>
  <si>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</si>
  <si>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</si>
  <si>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</si>
  <si>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</si>
  <si>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</si>
  <si>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</si>
  <si>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</si>
  <si>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</si>
  <si>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</si>
  <si>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</si>
  <si>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</si>
  <si>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</si>
  <si>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</si>
  <si>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</si>
  <si>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</si>
  <si>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</si>
  <si>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</si>
  <si>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</si>
  <si>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</si>
  <si>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</si>
  <si>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</si>
  <si>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</si>
  <si>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</si>
  <si>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</si>
  <si>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</si>
  <si>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</si>
  <si>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</si>
  <si>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</si>
  <si>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</si>
  <si>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</si>
  <si>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</si>
  <si>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</si>
  <si>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</si>
  <si>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</si>
  <si>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</si>
  <si>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</si>
  <si>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</si>
  <si>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</si>
  <si>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</si>
  <si>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</si>
  <si>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</si>
  <si>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</si>
  <si>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</si>
  <si>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</si>
  <si>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</si>
  <si>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</si>
  <si>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</si>
  <si>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</si>
  <si>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</si>
  <si>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</si>
  <si>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</si>
  <si>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</si>
  <si>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</si>
  <si>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</si>
  <si>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</si>
  <si>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</si>
  <si>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</si>
  <si>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</si>
  <si>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</si>
  <si>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</si>
  <si>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</si>
  <si>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</si>
  <si>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</si>
  <si>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</si>
  <si>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</si>
  <si>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</si>
  <si>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</si>
  <si>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</si>
  <si>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</si>
  <si>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</si>
  <si>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</si>
  <si>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</si>
  <si>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</si>
  <si>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</si>
  <si>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</si>
  <si>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</si>
  <si>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</si>
  <si>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</si>
  <si>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</si>
  <si>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</si>
  <si>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</si>
  <si>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</si>
  <si>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</si>
  <si>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</si>
  <si>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</si>
  <si>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</si>
  <si>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</si>
  <si>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</si>
  <si>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</si>
  <si>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</si>
  <si>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</si>
  <si>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</si>
  <si>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</si>
  <si>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</si>
  <si>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</si>
  <si>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</si>
  <si>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</si>
  <si>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</si>
  <si>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</si>
  <si>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</si>
  <si>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</si>
  <si>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</si>
  <si>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</si>
  <si>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</si>
  <si>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</si>
  <si>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</si>
  <si>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</si>
  <si>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</si>
  <si>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</si>
  <si>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</si>
  <si>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</si>
  <si>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</si>
  <si>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</si>
  <si>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</si>
  <si>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</si>
  <si>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</si>
  <si>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</si>
  <si>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</si>
  <si>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</si>
  <si>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</si>
  <si>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</si>
  <si>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</si>
  <si>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</si>
  <si>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</si>
  <si>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</si>
  <si>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</si>
  <si>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</si>
  <si>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</si>
  <si>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</si>
  <si>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</si>
  <si>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</si>
  <si>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</si>
  <si>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</si>
  <si>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</si>
  <si>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</si>
  <si>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</si>
  <si>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</si>
  <si>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</si>
  <si>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</si>
  <si>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</si>
  <si>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</si>
  <si>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</si>
  <si>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</si>
  <si>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</si>
  <si>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</si>
  <si>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</si>
  <si>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</si>
  <si>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</si>
  <si>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</si>
  <si>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</si>
  <si>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</si>
  <si>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</si>
  <si>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</si>
  <si>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</si>
  <si>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</si>
  <si>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</si>
  <si>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</si>
  <si>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</si>
  <si>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</si>
  <si>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</si>
  <si>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</si>
  <si>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</si>
  <si>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</si>
  <si>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</si>
  <si>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</si>
  <si>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</si>
  <si>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</si>
  <si>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</si>
  <si>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</si>
  <si>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</si>
  <si>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</si>
  <si>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</si>
  <si>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</si>
  <si>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</si>
  <si>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</si>
  <si>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</si>
  <si>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</si>
  <si>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</si>
  <si>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</si>
  <si>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</si>
  <si>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</si>
  <si>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</si>
  <si>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</si>
  <si>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</si>
  <si>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</si>
  <si>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</si>
  <si>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</si>
  <si>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</si>
  <si>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</si>
  <si>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</si>
  <si>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</si>
  <si>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</si>
  <si>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</si>
  <si>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</si>
  <si>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</si>
  <si>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</si>
  <si>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</si>
  <si>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</si>
  <si>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</si>
  <si>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</si>
  <si>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</si>
  <si>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</si>
  <si>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</si>
  <si>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</si>
  <si>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</si>
  <si>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</si>
  <si>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</si>
  <si>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</si>
  <si>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</si>
  <si>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</si>
  <si>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</si>
  <si>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</si>
  <si>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</si>
  <si>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</si>
  <si>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</si>
  <si>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</si>
  <si>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</si>
  <si>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</si>
  <si>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</si>
  <si>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</si>
  <si>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</si>
  <si>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</si>
  <si>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</si>
  <si>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</si>
  <si>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</si>
  <si>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</si>
  <si>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</si>
  <si>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</si>
  <si>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</si>
  <si>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</si>
  <si>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</si>
  <si>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</si>
  <si>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</si>
  <si>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</si>
  <si>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</si>
  <si>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</si>
  <si>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</si>
  <si>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</si>
  <si>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</si>
  <si>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</si>
  <si>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</si>
  <si>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</si>
  <si>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</si>
  <si>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</si>
  <si>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</si>
  <si>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</si>
  <si>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</si>
  <si>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</si>
  <si>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</si>
  <si>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</si>
  <si>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</si>
  <si>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</si>
  <si>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</si>
  <si>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</si>
  <si>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</si>
  <si>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</si>
  <si>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</si>
  <si>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</si>
  <si>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</si>
  <si>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</si>
  <si>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</si>
  <si>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</si>
  <si>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</si>
  <si>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</si>
  <si>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</si>
  <si>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</si>
  <si>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</si>
  <si>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</si>
  <si>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</si>
  <si>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</si>
  <si>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</si>
  <si>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</si>
  <si>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</si>
  <si>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</si>
  <si>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</si>
  <si>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</si>
  <si>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</si>
  <si>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</si>
  <si>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</si>
  <si>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</si>
  <si>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</si>
  <si>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</si>
  <si>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</si>
  <si>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</si>
  <si>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</si>
  <si>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</si>
  <si>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</si>
  <si>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</si>
  <si>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</si>
  <si>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</si>
  <si>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</si>
  <si>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</si>
  <si>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</si>
  <si>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</si>
  <si>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</si>
  <si>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</si>
  <si>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</si>
  <si>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</si>
  <si>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</si>
  <si>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</si>
  <si>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</si>
  <si>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</si>
  <si>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</si>
  <si>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</si>
  <si>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</si>
  <si>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</si>
  <si>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</si>
  <si>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</si>
  <si>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</si>
  <si>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</si>
  <si>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</si>
  <si>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</si>
  <si>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</si>
  <si>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</si>
  <si>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</si>
  <si>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</si>
  <si>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</si>
  <si>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</si>
  <si>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</si>
  <si>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</si>
  <si>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</si>
  <si>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</si>
  <si>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</si>
  <si>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</si>
  <si>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</si>
  <si>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</si>
  <si>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</si>
  <si>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</si>
  <si>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</si>
  <si>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</si>
  <si>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</si>
  <si>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</si>
  <si>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</si>
  <si>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</si>
  <si>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</si>
  <si>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</si>
  <si>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</si>
  <si>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</si>
  <si>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</si>
  <si>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</si>
  <si>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</si>
  <si>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</si>
  <si>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</si>
  <si>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</si>
  <si>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</si>
  <si>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</si>
  <si>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</si>
  <si>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</si>
  <si>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</si>
  <si>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</si>
  <si>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</si>
  <si>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</si>
  <si>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</si>
  <si>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</si>
  <si>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</si>
  <si>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</si>
  <si>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</si>
  <si>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</si>
  <si>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</si>
  <si>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</si>
  <si>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</si>
  <si>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Grigol Katsia</t>
  </si>
  <si>
    <t>www.cartubank.ge</t>
  </si>
  <si>
    <t>Non-independent chair</t>
  </si>
  <si>
    <t>Besik Demetrashvili</t>
  </si>
  <si>
    <t>Non-independent member</t>
  </si>
  <si>
    <t>Zaza Verdzeuli</t>
  </si>
  <si>
    <t>Independent member</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</si>
  <si>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</si>
  <si>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</si>
  <si>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</si>
  <si>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</si>
  <si>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</si>
  <si>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</si>
  <si>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</si>
  <si>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</si>
  <si>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David Galuashvili</t>
  </si>
  <si>
    <t>Deputy General Director - Operations Director</t>
  </si>
  <si>
    <t>Giorgi Sulamanidze</t>
  </si>
  <si>
    <t>Deputy General Director - Digital Banking Director</t>
  </si>
  <si>
    <t xml:space="preserve">N(N)LP INTERNATIONAL CHARITY FUND "CARTU"                                                           </t>
  </si>
  <si>
    <t xml:space="preserve">Uta Ivanishvili </t>
  </si>
  <si>
    <t>Table 9 (Capital), N28 &amp; N38</t>
  </si>
  <si>
    <t>Table 9 (Capital), N2</t>
  </si>
  <si>
    <t>Table 9 (Capital), N27</t>
  </si>
  <si>
    <t>Table 9 (Capital), N8</t>
  </si>
  <si>
    <t>Table 9 (Capital), N5 &amp;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</si>
</sst>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u/>
      <sz val="12"/>
      <color indexed="12"/>
      <name val="Arial"/>
      <family val="2"/>
    </font>
    <font>
      <b/>
      <sz val="9"/>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3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82">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0" fontId="45" fillId="3" borderId="23" xfId="16" applyFont="1" applyFill="1" applyBorder="1" applyProtection="1">
      <protection locked="0"/>
    </xf>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0" fontId="84" fillId="0" borderId="68" xfId="0" applyFont="1" applyBorder="1" applyAlignment="1">
      <alignmen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30" xfId="20" applyBorder="1"/>
    <xf numFmtId="0" fontId="4" fillId="0" borderId="0" xfId="0" applyFont="1" applyAlignment="1">
      <alignment horizontal="center"/>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100" xfId="20964" applyFont="1" applyFill="1" applyBorder="1">
      <alignment vertical="center"/>
    </xf>
    <xf numFmtId="0" fontId="45" fillId="76" borderId="101" xfId="20964" applyFont="1" applyFill="1" applyBorder="1">
      <alignment vertical="center"/>
    </xf>
    <xf numFmtId="0" fontId="45" fillId="76" borderId="98" xfId="20964" applyFont="1" applyFill="1" applyBorder="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Border="1" applyAlignment="1">
      <alignment horizontal="center" vertical="center"/>
    </xf>
    <xf numFmtId="0" fontId="106" fillId="0" borderId="98" xfId="20964" applyFont="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lignment vertical="center"/>
    </xf>
    <xf numFmtId="0" fontId="105" fillId="76" borderId="101" xfId="20964" applyFont="1" applyFill="1" applyBorder="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6"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9" fontId="9" fillId="37" borderId="99" xfId="20" applyBorder="1"/>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4" xfId="17" applyBorder="1" applyAlignment="1" applyProtection="1"/>
    <xf numFmtId="0" fontId="114" fillId="0" borderId="0" xfId="0" applyFont="1" applyAlignment="1">
      <alignment horizontal="left" vertical="top"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Border="1" applyAlignment="1">
      <alignment horizontal="left" vertical="center" wrapText="1"/>
    </xf>
    <xf numFmtId="0" fontId="127" fillId="0" borderId="124" xfId="0" applyFont="1" applyBorder="1" applyAlignment="1">
      <alignment horizontal="left" vertical="center" wrapText="1"/>
    </xf>
    <xf numFmtId="0" fontId="127" fillId="0" borderId="124" xfId="0" applyFont="1" applyBorder="1" applyAlignment="1">
      <alignment vertical="center" wrapText="1"/>
    </xf>
    <xf numFmtId="0" fontId="128" fillId="0" borderId="124" xfId="0" applyFont="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Border="1" applyAlignment="1">
      <alignment horizontal="left" vertical="center" wrapText="1" indent="1"/>
    </xf>
    <xf numFmtId="0" fontId="127" fillId="0" borderId="114" xfId="0" applyFont="1" applyBorder="1" applyAlignment="1">
      <alignment horizontal="left" vertical="center" wrapText="1"/>
    </xf>
    <xf numFmtId="0" fontId="129" fillId="0" borderId="114" xfId="20966" applyFont="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Border="1" applyAlignment="1">
      <alignment horizontal="left" vertical="center" wrapText="1" inden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Border="1" applyAlignment="1">
      <alignment horizontal="left" vertical="center" wrapText="1"/>
    </xf>
    <xf numFmtId="0" fontId="127" fillId="0" borderId="127" xfId="0" applyFont="1" applyBorder="1" applyAlignment="1">
      <alignment vertical="center" wrapText="1"/>
    </xf>
    <xf numFmtId="0" fontId="129" fillId="0" borderId="127" xfId="20966" applyFont="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127" xfId="0" applyBorder="1" applyAlignment="1">
      <alignment horizontal="center" vertical="center"/>
    </xf>
    <xf numFmtId="0" fontId="127" fillId="0" borderId="132" xfId="0" applyFont="1" applyBorder="1" applyAlignment="1">
      <alignment horizontal="justify" vertical="center" wrapText="1"/>
    </xf>
    <xf numFmtId="0" fontId="127" fillId="0" borderId="124" xfId="0" applyFont="1" applyBorder="1" applyAlignment="1">
      <alignment horizontal="justify" vertical="center" wrapText="1"/>
    </xf>
    <xf numFmtId="0" fontId="125" fillId="0" borderId="124" xfId="0" applyFont="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Border="1" applyAlignment="1">
      <alignment horizontal="justify" vertical="center" wrapText="1"/>
    </xf>
    <xf numFmtId="0" fontId="127" fillId="0" borderId="126" xfId="0" applyFont="1" applyBorder="1" applyAlignment="1">
      <alignment horizontal="justify" vertical="center" wrapText="1"/>
    </xf>
    <xf numFmtId="0" fontId="125" fillId="0" borderId="124" xfId="0" applyFont="1" applyBorder="1" applyAlignment="1">
      <alignment vertical="center" wrapText="1"/>
    </xf>
    <xf numFmtId="0" fontId="126" fillId="0" borderId="124" xfId="0" applyFont="1" applyBorder="1" applyAlignment="1">
      <alignment horizontal="left" vertical="center" wrapText="1"/>
    </xf>
    <xf numFmtId="0" fontId="127" fillId="0" borderId="133" xfId="0" applyFont="1" applyBorder="1" applyAlignment="1">
      <alignment vertical="center" wrapText="1"/>
    </xf>
    <xf numFmtId="0" fontId="127" fillId="3" borderId="124" xfId="0" applyFont="1" applyFill="1" applyBorder="1" applyAlignment="1">
      <alignment vertical="center" wrapText="1"/>
    </xf>
    <xf numFmtId="0" fontId="105" fillId="0" borderId="130" xfId="0" applyFont="1" applyBorder="1" applyAlignment="1">
      <alignment vertical="center" wrapText="1"/>
    </xf>
    <xf numFmtId="0" fontId="2" fillId="0" borderId="130" xfId="0" applyFont="1" applyBorder="1" applyAlignment="1">
      <alignment horizontal="left" vertical="center" wrapText="1" indent="4"/>
    </xf>
    <xf numFmtId="0" fontId="45" fillId="0" borderId="130" xfId="0" applyFont="1" applyBorder="1" applyAlignment="1">
      <alignment vertical="center" wrapText="1"/>
    </xf>
    <xf numFmtId="0" fontId="2" fillId="0" borderId="127" xfId="0" applyFont="1" applyBorder="1" applyAlignment="1" applyProtection="1">
      <alignment horizontal="left" vertical="center" indent="11"/>
      <protection locked="0"/>
    </xf>
    <xf numFmtId="0" fontId="46" fillId="0" borderId="127" xfId="0" applyFont="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Font="1" applyBorder="1" applyAlignment="1">
      <alignment vertical="center" wrapText="1"/>
    </xf>
    <xf numFmtId="0" fontId="97" fillId="0" borderId="130" xfId="0" applyFont="1" applyBorder="1" applyAlignment="1">
      <alignment horizontal="left" vertical="center" wrapText="1"/>
    </xf>
    <xf numFmtId="0" fontId="2" fillId="0" borderId="130" xfId="0" applyFont="1" applyBorder="1" applyAlignment="1">
      <alignment horizontal="left" vertical="center" wrapText="1"/>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7" xfId="0" applyFont="1" applyBorder="1"/>
    <xf numFmtId="49" fontId="119" fillId="0" borderId="127" xfId="5" applyNumberFormat="1" applyFont="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Border="1" applyAlignment="1" applyProtection="1">
      <alignment horizontal="left" vertical="center" wrapText="1"/>
      <protection locked="0"/>
    </xf>
    <xf numFmtId="49" fontId="118" fillId="0" borderId="127" xfId="5" applyNumberFormat="1" applyFont="1" applyBorder="1" applyAlignment="1" applyProtection="1">
      <alignment horizontal="right" vertical="center"/>
      <protection locked="0"/>
    </xf>
    <xf numFmtId="0" fontId="120" fillId="0" borderId="127" xfId="13" applyFont="1" applyBorder="1" applyAlignment="1" applyProtection="1">
      <alignment horizontal="left" vertical="center" wrapText="1"/>
      <protection locked="0"/>
    </xf>
    <xf numFmtId="0" fontId="117" fillId="0" borderId="127" xfId="0" applyFont="1" applyBorder="1" applyAlignment="1">
      <alignment horizontal="center" vertical="center" wrapText="1"/>
    </xf>
    <xf numFmtId="43" fontId="97" fillId="0" borderId="0" xfId="7" applyFont="1"/>
    <xf numFmtId="0" fontId="114" fillId="0" borderId="0" xfId="0" applyFont="1" applyAlignment="1">
      <alignment wrapText="1"/>
    </xf>
    <xf numFmtId="0" fontId="113" fillId="0" borderId="127" xfId="0" applyFont="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7" xfId="0" applyFont="1" applyBorder="1" applyAlignment="1">
      <alignment horizontal="left" vertical="center" wrapText="1"/>
    </xf>
    <xf numFmtId="0" fontId="116" fillId="0" borderId="127" xfId="0" applyFont="1" applyBorder="1" applyAlignment="1">
      <alignment horizontal="left" wrapText="1" indent="1"/>
    </xf>
    <xf numFmtId="0" fontId="116" fillId="0" borderId="127" xfId="0" applyFont="1" applyBorder="1" applyAlignment="1">
      <alignment horizontal="left" vertical="center" indent="1"/>
    </xf>
    <xf numFmtId="0" fontId="114" fillId="0" borderId="127" xfId="0" applyFont="1" applyBorder="1"/>
    <xf numFmtId="0" fontId="113" fillId="0" borderId="127" xfId="0" applyFont="1" applyBorder="1" applyAlignment="1">
      <alignment horizontal="left" wrapText="1" indent="1"/>
    </xf>
    <xf numFmtId="0" fontId="113" fillId="0" borderId="127" xfId="0" applyFont="1" applyBorder="1" applyAlignment="1">
      <alignment horizontal="left" indent="1"/>
    </xf>
    <xf numFmtId="0" fontId="113" fillId="0" borderId="127" xfId="0" applyFont="1" applyBorder="1" applyAlignment="1">
      <alignment horizontal="left" wrapText="1" indent="4"/>
    </xf>
    <xf numFmtId="0" fontId="113" fillId="0" borderId="127" xfId="0" applyFont="1" applyBorder="1" applyAlignment="1">
      <alignment horizontal="left" indent="3"/>
    </xf>
    <xf numFmtId="0" fontId="116" fillId="0" borderId="127" xfId="0" applyFont="1" applyBorder="1" applyAlignment="1">
      <alignment horizontal="left" indent="1"/>
    </xf>
    <xf numFmtId="0" fontId="117" fillId="0" borderId="7" xfId="0" applyFont="1" applyBorder="1"/>
    <xf numFmtId="0" fontId="114" fillId="0" borderId="127" xfId="0" applyFont="1" applyBorder="1" applyAlignment="1">
      <alignment horizontal="left" wrapText="1" indent="2"/>
    </xf>
    <xf numFmtId="0" fontId="114" fillId="0" borderId="127" xfId="0" applyFont="1" applyBorder="1" applyAlignment="1">
      <alignment horizontal="left" wrapText="1"/>
    </xf>
    <xf numFmtId="0" fontId="116" fillId="76" borderId="127" xfId="0" applyFont="1" applyFill="1" applyBorder="1"/>
    <xf numFmtId="0" fontId="113" fillId="0" borderId="127"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07"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7"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Font="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Font="1" applyBorder="1" applyAlignment="1">
      <alignment vertical="center" wrapText="1" readingOrder="1"/>
    </xf>
    <xf numFmtId="0" fontId="134" fillId="0" borderId="127" xfId="0" applyFont="1" applyBorder="1" applyAlignment="1">
      <alignment horizontal="left" indent="2"/>
    </xf>
    <xf numFmtId="0" fontId="113" fillId="0" borderId="123" xfId="0" applyFont="1" applyBorder="1" applyAlignment="1">
      <alignment vertical="center" wrapText="1" readingOrder="1"/>
    </xf>
    <xf numFmtId="0" fontId="134" fillId="0" borderId="131" xfId="0" applyFont="1" applyBorder="1" applyAlignment="1">
      <alignment horizontal="left" indent="2"/>
    </xf>
    <xf numFmtId="0" fontId="113" fillId="0" borderId="122" xfId="0" applyFont="1" applyBorder="1" applyAlignment="1">
      <alignment vertical="center" wrapText="1" readingOrder="1"/>
    </xf>
    <xf numFmtId="0" fontId="113" fillId="0" borderId="121" xfId="0" applyFont="1" applyBorder="1" applyAlignment="1">
      <alignment vertical="center" wrapText="1" readingOrder="1"/>
    </xf>
    <xf numFmtId="0" fontId="134" fillId="0" borderId="7" xfId="0" applyFont="1" applyBorder="1"/>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7"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67" fontId="136" fillId="80" borderId="57" xfId="0" applyNumberFormat="1" applyFont="1" applyFill="1" applyBorder="1" applyAlignment="1">
      <alignment horizontal="center"/>
    </xf>
    <xf numFmtId="10" fontId="85" fillId="0" borderId="0" xfId="20962" applyNumberFormat="1" applyFont="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10" fontId="87" fillId="2" borderId="127"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19" xfId="20962" applyNumberFormat="1" applyFont="1" applyBorder="1" applyAlignment="1" applyProtection="1">
      <alignment vertical="center" wrapText="1"/>
      <protection locked="0"/>
    </xf>
    <xf numFmtId="10" fontId="84" fillId="0" borderId="18" xfId="20962" applyNumberFormat="1" applyFont="1" applyBorder="1" applyAlignment="1" applyProtection="1">
      <alignment vertical="center" wrapText="1"/>
      <protection locked="0"/>
    </xf>
    <xf numFmtId="10" fontId="84" fillId="0" borderId="127"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43" fontId="2" fillId="0" borderId="0" xfId="7" applyFont="1"/>
    <xf numFmtId="43" fontId="84" fillId="0" borderId="0" xfId="7" applyFont="1"/>
    <xf numFmtId="43" fontId="85" fillId="0" borderId="0" xfId="7" applyFont="1"/>
    <xf numFmtId="43" fontId="0" fillId="0" borderId="0" xfId="7" applyFont="1"/>
    <xf numFmtId="164" fontId="2" fillId="0" borderId="0" xfId="7" applyNumberFormat="1" applyFont="1"/>
    <xf numFmtId="164" fontId="84" fillId="0" borderId="0" xfId="7" applyNumberFormat="1" applyFont="1"/>
    <xf numFmtId="164" fontId="85" fillId="0" borderId="0" xfId="7" applyNumberFormat="1" applyFont="1"/>
    <xf numFmtId="164" fontId="2" fillId="0" borderId="114" xfId="7" applyNumberFormat="1" applyFont="1" applyBorder="1" applyAlignment="1">
      <alignment horizontal="center" vertical="center" wrapText="1"/>
    </xf>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0" fillId="0" borderId="0" xfId="7" applyNumberFormat="1" applyFont="1"/>
    <xf numFmtId="164" fontId="0" fillId="0" borderId="0" xfId="0" applyNumberFormat="1"/>
    <xf numFmtId="164" fontId="2" fillId="0" borderId="127" xfId="7" applyNumberFormat="1" applyFont="1" applyBorder="1" applyAlignment="1">
      <alignment horizontal="center" vertical="center" wrapText="1"/>
    </xf>
    <xf numFmtId="164" fontId="95" fillId="0" borderId="127" xfId="7" applyNumberFormat="1" applyFont="1" applyBorder="1" applyAlignment="1">
      <alignment horizontal="right"/>
    </xf>
    <xf numFmtId="164" fontId="95" fillId="36" borderId="127" xfId="7" applyNumberFormat="1" applyFont="1" applyFill="1" applyBorder="1" applyAlignment="1">
      <alignment horizontal="right"/>
    </xf>
    <xf numFmtId="164" fontId="95" fillId="36" borderId="81" xfId="7" applyNumberFormat="1" applyFont="1" applyFill="1" applyBorder="1" applyAlignment="1">
      <alignment horizontal="right"/>
    </xf>
    <xf numFmtId="164" fontId="95" fillId="0" borderId="0" xfId="7" applyNumberFormat="1" applyFont="1" applyAlignment="1">
      <alignment horizontal="right"/>
    </xf>
    <xf numFmtId="43" fontId="89" fillId="0" borderId="0" xfId="7" applyFont="1"/>
    <xf numFmtId="164" fontId="2" fillId="0" borderId="16" xfId="7" applyNumberFormat="1" applyFont="1" applyBorder="1" applyAlignment="1">
      <alignment vertical="center"/>
    </xf>
    <xf numFmtId="164" fontId="45" fillId="0" borderId="16" xfId="7" applyNumberFormat="1" applyFont="1" applyBorder="1" applyAlignment="1">
      <alignment horizontal="center" vertical="center"/>
    </xf>
    <xf numFmtId="164" fontId="45" fillId="0" borderId="17" xfId="7" applyNumberFormat="1" applyFont="1" applyBorder="1" applyAlignment="1">
      <alignment horizontal="center" vertical="center"/>
    </xf>
    <xf numFmtId="164" fontId="86" fillId="0" borderId="80" xfId="7" applyNumberFormat="1" applyFont="1" applyBorder="1" applyAlignment="1">
      <alignment horizontal="center" vertical="center" wrapText="1"/>
    </xf>
    <xf numFmtId="164" fontId="86" fillId="0" borderId="81" xfId="7" applyNumberFormat="1" applyFont="1" applyBorder="1" applyAlignment="1">
      <alignment horizontal="center" vertical="center" wrapText="1"/>
    </xf>
    <xf numFmtId="164" fontId="125" fillId="3" borderId="114" xfId="7" applyNumberFormat="1" applyFont="1" applyFill="1" applyBorder="1" applyAlignment="1">
      <alignment horizontal="left" vertical="center" wrapText="1"/>
    </xf>
    <xf numFmtId="164" fontId="84" fillId="0" borderId="80" xfId="7" applyNumberFormat="1" applyFont="1" applyFill="1" applyBorder="1" applyAlignment="1">
      <alignment horizontal="center" vertical="center"/>
    </xf>
    <xf numFmtId="164" fontId="126" fillId="0" borderId="114" xfId="7" applyNumberFormat="1" applyFont="1" applyBorder="1" applyAlignment="1">
      <alignment horizontal="left" vertical="center" wrapText="1" indent="1"/>
    </xf>
    <xf numFmtId="164" fontId="127" fillId="3" borderId="124" xfId="7" applyNumberFormat="1" applyFont="1" applyFill="1" applyBorder="1" applyAlignment="1">
      <alignment horizontal="left" vertical="center" wrapText="1"/>
    </xf>
    <xf numFmtId="164" fontId="126" fillId="3" borderId="114" xfId="7" applyNumberFormat="1" applyFont="1" applyFill="1" applyBorder="1" applyAlignment="1">
      <alignment horizontal="left" vertical="center" wrapText="1" indent="1"/>
    </xf>
    <xf numFmtId="164" fontId="84" fillId="0" borderId="127" xfId="7" applyNumberFormat="1" applyFont="1" applyFill="1" applyBorder="1" applyAlignment="1">
      <alignment horizontal="center" vertical="center"/>
    </xf>
    <xf numFmtId="164" fontId="125" fillId="0" borderId="124" xfId="7" applyNumberFormat="1" applyFont="1" applyBorder="1" applyAlignment="1">
      <alignment horizontal="left" vertical="center" wrapText="1"/>
    </xf>
    <xf numFmtId="164" fontId="127" fillId="0" borderId="124" xfId="7" applyNumberFormat="1" applyFont="1" applyBorder="1" applyAlignment="1">
      <alignment horizontal="left" vertical="center" wrapText="1"/>
    </xf>
    <xf numFmtId="164" fontId="127" fillId="0" borderId="124" xfId="7" applyNumberFormat="1" applyFont="1" applyBorder="1" applyAlignment="1">
      <alignment vertical="center" wrapText="1"/>
    </xf>
    <xf numFmtId="164" fontId="128" fillId="0" borderId="124" xfId="7" applyNumberFormat="1" applyFont="1" applyBorder="1" applyAlignment="1">
      <alignment horizontal="left" vertical="center" wrapText="1" indent="1"/>
    </xf>
    <xf numFmtId="164" fontId="128" fillId="3" borderId="124" xfId="7" applyNumberFormat="1" applyFont="1" applyFill="1" applyBorder="1" applyAlignment="1">
      <alignment horizontal="left" vertical="center" wrapText="1" indent="1"/>
    </xf>
    <xf numFmtId="164" fontId="127" fillId="3" borderId="125" xfId="7" applyNumberFormat="1" applyFont="1" applyFill="1" applyBorder="1" applyAlignment="1">
      <alignment horizontal="left" vertical="center" wrapText="1"/>
    </xf>
    <xf numFmtId="164" fontId="128" fillId="0" borderId="114" xfId="7" applyNumberFormat="1" applyFont="1" applyBorder="1" applyAlignment="1">
      <alignment horizontal="left" vertical="center" wrapText="1" indent="1"/>
    </xf>
    <xf numFmtId="164" fontId="86" fillId="36" borderId="22" xfId="7" applyNumberFormat="1" applyFont="1" applyFill="1" applyBorder="1" applyAlignment="1">
      <alignment horizontal="left" vertical="center" wrapText="1"/>
    </xf>
    <xf numFmtId="164" fontId="86" fillId="36" borderId="22" xfId="7" applyNumberFormat="1" applyFont="1" applyFill="1" applyBorder="1" applyAlignment="1">
      <alignment horizontal="center" vertical="center"/>
    </xf>
    <xf numFmtId="164" fontId="84" fillId="0" borderId="0" xfId="7" applyNumberFormat="1" applyFont="1" applyAlignment="1">
      <alignment vertical="center"/>
    </xf>
    <xf numFmtId="164" fontId="85" fillId="0" borderId="0" xfId="0" applyNumberFormat="1" applyFont="1"/>
    <xf numFmtId="164" fontId="46" fillId="0" borderId="0" xfId="7" applyNumberFormat="1" applyFont="1" applyAlignment="1">
      <alignment horizontal="right"/>
    </xf>
    <xf numFmtId="164" fontId="84" fillId="36" borderId="17" xfId="7" applyNumberFormat="1" applyFont="1" applyFill="1" applyBorder="1" applyAlignment="1">
      <alignment horizontal="center" vertical="center"/>
    </xf>
    <xf numFmtId="164" fontId="84" fillId="0" borderId="19" xfId="7" applyNumberFormat="1" applyFont="1" applyBorder="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 borderId="17" xfId="7" applyNumberFormat="1" applyFont="1" applyFill="1" applyBorder="1" applyAlignment="1" applyProtection="1">
      <alignment horizontal="center" vertical="center"/>
      <protection locked="0"/>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43" fontId="3" fillId="0" borderId="0" xfId="7" applyFont="1" applyAlignment="1">
      <alignment horizontal="left" vertical="center"/>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64" fontId="84" fillId="0" borderId="59" xfId="7" applyNumberFormat="1" applyFont="1" applyBorder="1" applyAlignment="1">
      <alignment horizontal="center" vertical="center" wrapText="1"/>
    </xf>
    <xf numFmtId="164" fontId="84" fillId="0" borderId="31" xfId="7" applyNumberFormat="1" applyFont="1" applyBorder="1" applyAlignment="1">
      <alignment horizontal="center" vertical="center"/>
    </xf>
    <xf numFmtId="164" fontId="84" fillId="0" borderId="11" xfId="7" applyNumberFormat="1" applyFont="1" applyBorder="1" applyAlignment="1">
      <alignment horizontal="center" vertical="center"/>
    </xf>
    <xf numFmtId="164" fontId="88" fillId="0" borderId="11" xfId="7" applyNumberFormat="1" applyFont="1" applyBorder="1" applyAlignment="1">
      <alignment horizontal="center" vertical="center"/>
    </xf>
    <xf numFmtId="164" fontId="84" fillId="0" borderId="12" xfId="7" applyNumberFormat="1" applyFont="1" applyBorder="1" applyAlignment="1">
      <alignment horizontal="center" vertical="center"/>
    </xf>
    <xf numFmtId="164" fontId="86" fillId="0" borderId="13" xfId="7" applyNumberFormat="1" applyFont="1" applyBorder="1" applyAlignment="1">
      <alignment horizontal="center" vertical="center"/>
    </xf>
    <xf numFmtId="164" fontId="84" fillId="0" borderId="14" xfId="7" applyNumberFormat="1" applyFont="1" applyBorder="1" applyAlignment="1">
      <alignment horizontal="center" vertical="center"/>
    </xf>
    <xf numFmtId="164" fontId="88" fillId="0" borderId="12" xfId="7" applyNumberFormat="1" applyFont="1" applyBorder="1" applyAlignment="1">
      <alignment vertical="center"/>
    </xf>
    <xf numFmtId="164" fontId="84" fillId="0" borderId="127"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127" xfId="7" applyNumberFormat="1" applyFont="1" applyBorder="1" applyAlignment="1">
      <alignment horizontal="center"/>
    </xf>
    <xf numFmtId="164" fontId="84" fillId="0" borderId="127" xfId="7" applyNumberFormat="1" applyFont="1" applyBorder="1"/>
    <xf numFmtId="164" fontId="84" fillId="0" borderId="3" xfId="7" applyNumberFormat="1" applyFont="1" applyBorder="1"/>
    <xf numFmtId="164" fontId="84" fillId="36" borderId="22" xfId="7" applyNumberFormat="1" applyFont="1" applyFill="1" applyBorder="1"/>
    <xf numFmtId="164" fontId="3" fillId="0" borderId="3" xfId="7" applyNumberFormat="1" applyFont="1" applyBorder="1"/>
    <xf numFmtId="164" fontId="3" fillId="0" borderId="8" xfId="7" applyNumberFormat="1" applyFont="1" applyBorder="1"/>
    <xf numFmtId="164" fontId="3" fillId="36" borderId="22" xfId="7" applyNumberFormat="1" applyFont="1" applyFill="1" applyBorder="1"/>
    <xf numFmtId="164" fontId="9" fillId="37" borderId="0" xfId="7" applyNumberFormat="1" applyFont="1" applyFill="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3" borderId="83"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0" borderId="80" xfId="7" applyNumberFormat="1" applyFont="1" applyBorder="1" applyAlignment="1">
      <alignment vertical="center"/>
    </xf>
    <xf numFmtId="164" fontId="3" fillId="0" borderId="86" xfId="7" applyNumberFormat="1" applyFont="1" applyBorder="1" applyAlignment="1">
      <alignment vertical="center"/>
    </xf>
    <xf numFmtId="164" fontId="3" fillId="0" borderId="81" xfId="7" applyNumberFormat="1" applyFont="1" applyBorder="1" applyAlignment="1">
      <alignment vertical="center"/>
    </xf>
    <xf numFmtId="164" fontId="3" fillId="0" borderId="0" xfId="0" applyNumberFormat="1" applyFont="1"/>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64" fontId="3" fillId="0" borderId="90" xfId="7" applyNumberFormat="1" applyFont="1" applyBorder="1" applyAlignment="1">
      <alignment vertical="center"/>
    </xf>
    <xf numFmtId="164" fontId="3" fillId="0" borderId="91" xfId="7" applyNumberFormat="1" applyFont="1" applyBorder="1" applyAlignment="1">
      <alignment vertical="center"/>
    </xf>
    <xf numFmtId="10" fontId="3" fillId="0" borderId="94" xfId="20962" applyNumberFormat="1" applyFont="1" applyBorder="1" applyAlignment="1">
      <alignment vertical="center"/>
    </xf>
    <xf numFmtId="10" fontId="3" fillId="0" borderId="95" xfId="20962" applyNumberFormat="1" applyFont="1" applyBorder="1" applyAlignment="1">
      <alignment vertical="center"/>
    </xf>
    <xf numFmtId="10" fontId="106" fillId="0" borderId="99" xfId="20962" applyNumberFormat="1" applyFont="1" applyFill="1" applyBorder="1" applyAlignment="1" applyProtection="1">
      <alignment horizontal="right" vertical="center"/>
      <protection locked="0"/>
    </xf>
    <xf numFmtId="43" fontId="114" fillId="0" borderId="0" xfId="7" applyFont="1"/>
    <xf numFmtId="164" fontId="117" fillId="0" borderId="127" xfId="7" applyNumberFormat="1" applyFont="1" applyBorder="1"/>
    <xf numFmtId="164" fontId="114" fillId="0" borderId="127" xfId="7" applyNumberFormat="1" applyFont="1" applyBorder="1"/>
    <xf numFmtId="164" fontId="113" fillId="0" borderId="127" xfId="7" applyNumberFormat="1" applyFont="1" applyBorder="1"/>
    <xf numFmtId="43" fontId="116" fillId="0" borderId="127" xfId="7" applyFont="1" applyBorder="1"/>
    <xf numFmtId="164" fontId="116" fillId="0" borderId="127" xfId="7" applyNumberFormat="1" applyFont="1" applyBorder="1"/>
    <xf numFmtId="164" fontId="113" fillId="36" borderId="127" xfId="7" applyNumberFormat="1" applyFont="1" applyFill="1" applyBorder="1"/>
    <xf numFmtId="164" fontId="114" fillId="78" borderId="127" xfId="7" applyNumberFormat="1" applyFont="1" applyFill="1" applyBorder="1"/>
    <xf numFmtId="164" fontId="113" fillId="0" borderId="0" xfId="0" applyNumberFormat="1" applyFont="1"/>
    <xf numFmtId="43" fontId="113" fillId="0" borderId="0" xfId="7" applyFont="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Border="1" applyAlignment="1">
      <alignment horizontal="left" indent="3"/>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Border="1" applyAlignment="1">
      <alignment horizontal="left" vertical="top" wrapText="1" indent="2"/>
    </xf>
    <xf numFmtId="164" fontId="113" fillId="0" borderId="18" xfId="7" applyNumberFormat="1" applyFont="1" applyBorder="1" applyAlignment="1">
      <alignment horizontal="left" wrapText="1" indent="3"/>
    </xf>
    <xf numFmtId="164" fontId="113" fillId="0" borderId="18" xfId="7" applyNumberFormat="1" applyFont="1" applyBorder="1" applyAlignment="1">
      <alignment horizontal="left" wrapText="1" indent="2"/>
    </xf>
    <xf numFmtId="164" fontId="113" fillId="0" borderId="18" xfId="7" applyNumberFormat="1" applyFont="1" applyBorder="1" applyAlignment="1">
      <alignment horizontal="left" wrapText="1" indent="1"/>
    </xf>
    <xf numFmtId="164" fontId="113" fillId="0" borderId="21" xfId="7" applyNumberFormat="1" applyFont="1" applyBorder="1" applyAlignment="1">
      <alignment horizontal="left" wrapText="1" indent="1"/>
    </xf>
    <xf numFmtId="164" fontId="113" fillId="0" borderId="22" xfId="7" applyNumberFormat="1" applyFont="1" applyBorder="1"/>
    <xf numFmtId="164" fontId="113" fillId="0" borderId="23" xfId="7" applyNumberFormat="1" applyFont="1" applyBorder="1"/>
    <xf numFmtId="164" fontId="113" fillId="0" borderId="25" xfId="7" applyNumberFormat="1" applyFont="1" applyBorder="1"/>
    <xf numFmtId="164" fontId="113" fillId="0" borderId="127" xfId="7" applyNumberFormat="1" applyFont="1" applyBorder="1" applyAlignment="1">
      <alignment horizontal="left" vertical="center"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64" fontId="134" fillId="0" borderId="0" xfId="0" applyNumberFormat="1" applyFont="1"/>
    <xf numFmtId="10" fontId="118" fillId="0" borderId="127" xfId="20962" applyNumberFormat="1" applyFont="1" applyBorder="1"/>
    <xf numFmtId="10" fontId="118" fillId="0" borderId="131" xfId="20962" applyNumberFormat="1" applyFont="1" applyBorder="1"/>
    <xf numFmtId="0" fontId="85" fillId="0" borderId="127" xfId="0" applyFont="1" applyBorder="1"/>
    <xf numFmtId="0" fontId="137" fillId="70" borderId="127" xfId="17" applyFont="1" applyFill="1" applyBorder="1" applyAlignment="1" applyProtection="1">
      <alignment horizontal="left" vertical="center"/>
      <protection locked="0"/>
    </xf>
    <xf numFmtId="14" fontId="2" fillId="0" borderId="0" xfId="0" applyNumberFormat="1" applyFont="1" applyAlignment="1">
      <alignment horizontal="lef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5" fillId="0" borderId="0" xfId="0" applyFont="1" applyAlignment="1">
      <alignment horizontal="center"/>
    </xf>
    <xf numFmtId="0" fontId="2" fillId="0" borderId="15" xfId="0" applyFont="1" applyBorder="1" applyAlignment="1">
      <alignment horizontal="center" vertical="center" wrapText="1"/>
    </xf>
    <xf numFmtId="9" fontId="84" fillId="0" borderId="20" xfId="20962" applyFont="1" applyBorder="1"/>
    <xf numFmtId="193" fontId="85" fillId="0" borderId="0" xfId="0" applyNumberFormat="1" applyFont="1"/>
    <xf numFmtId="164" fontId="104" fillId="36" borderId="99" xfId="7" applyNumberFormat="1" applyFont="1" applyFill="1" applyBorder="1" applyAlignment="1">
      <alignment vertical="center" wrapText="1"/>
    </xf>
    <xf numFmtId="164" fontId="104" fillId="36" borderId="100" xfId="7" applyNumberFormat="1" applyFont="1" applyFill="1" applyBorder="1" applyAlignment="1">
      <alignment vertical="center" wrapText="1"/>
    </xf>
    <xf numFmtId="164" fontId="104" fillId="36" borderId="81" xfId="7" applyNumberFormat="1" applyFont="1" applyFill="1" applyBorder="1" applyAlignment="1">
      <alignment vertical="center" wrapText="1"/>
    </xf>
    <xf numFmtId="164" fontId="104" fillId="36" borderId="84" xfId="7" applyNumberFormat="1" applyFont="1" applyFill="1" applyBorder="1" applyAlignment="1">
      <alignment vertical="center" wrapText="1"/>
    </xf>
    <xf numFmtId="164" fontId="104" fillId="0" borderId="99" xfId="7" applyNumberFormat="1" applyFont="1" applyBorder="1" applyAlignment="1">
      <alignment vertical="center" wrapText="1"/>
    </xf>
    <xf numFmtId="164" fontId="104" fillId="0" borderId="100" xfId="7" applyNumberFormat="1" applyFont="1" applyBorder="1" applyAlignment="1">
      <alignment vertical="center" wrapText="1"/>
    </xf>
    <xf numFmtId="164" fontId="104" fillId="0" borderId="84" xfId="7" applyNumberFormat="1" applyFont="1" applyBorder="1" applyAlignment="1">
      <alignment vertical="center" wrapText="1"/>
    </xf>
    <xf numFmtId="164" fontId="104" fillId="36" borderId="22" xfId="7" applyNumberFormat="1" applyFont="1" applyFill="1" applyBorder="1" applyAlignment="1">
      <alignment vertical="center" wrapText="1"/>
    </xf>
    <xf numFmtId="164" fontId="104" fillId="36" borderId="24" xfId="7" applyNumberFormat="1" applyFont="1" applyFill="1" applyBorder="1" applyAlignment="1">
      <alignment vertical="center" wrapText="1"/>
    </xf>
    <xf numFmtId="164" fontId="104" fillId="36" borderId="23" xfId="7" applyNumberFormat="1" applyFont="1" applyFill="1" applyBorder="1" applyAlignment="1">
      <alignment vertical="center" wrapText="1"/>
    </xf>
    <xf numFmtId="164" fontId="104" fillId="36" borderId="38" xfId="7" applyNumberFormat="1" applyFont="1" applyFill="1" applyBorder="1" applyAlignment="1">
      <alignment vertical="center" wrapText="1"/>
    </xf>
    <xf numFmtId="164" fontId="84" fillId="0" borderId="0" xfId="0" applyNumberFormat="1" applyFont="1"/>
    <xf numFmtId="164" fontId="84" fillId="0" borderId="18" xfId="7" applyNumberFormat="1" applyFont="1" applyBorder="1"/>
    <xf numFmtId="164" fontId="84" fillId="0" borderId="20" xfId="7" applyNumberFormat="1" applyFont="1" applyBorder="1"/>
    <xf numFmtId="164" fontId="84" fillId="36" borderId="52" xfId="7" applyNumberFormat="1" applyFont="1" applyFill="1" applyBorder="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4" fontId="114" fillId="0" borderId="0" xfId="0" applyNumberFormat="1" applyFont="1" applyAlignment="1">
      <alignment horizontal="left"/>
    </xf>
    <xf numFmtId="164" fontId="114" fillId="0" borderId="0" xfId="0" applyNumberFormat="1" applyFont="1"/>
    <xf numFmtId="164" fontId="113" fillId="76" borderId="127" xfId="7" applyNumberFormat="1" applyFont="1" applyFill="1" applyBorder="1"/>
    <xf numFmtId="164" fontId="118" fillId="0" borderId="0" xfId="0" applyNumberFormat="1" applyFont="1"/>
    <xf numFmtId="164" fontId="138" fillId="0" borderId="127" xfId="7" applyNumberFormat="1" applyFont="1" applyBorder="1"/>
    <xf numFmtId="10" fontId="138" fillId="0" borderId="127" xfId="20962" applyNumberFormat="1" applyFont="1" applyBorder="1"/>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164" fontId="123" fillId="0" borderId="16" xfId="7" applyNumberFormat="1" applyFont="1" applyBorder="1" applyAlignment="1">
      <alignment horizontal="center" vertical="center"/>
    </xf>
    <xf numFmtId="164" fontId="123" fillId="0" borderId="17" xfId="7" applyNumberFormat="1" applyFont="1" applyBorder="1" applyAlignment="1">
      <alignment horizontal="center" vertic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164" fontId="86" fillId="0" borderId="80" xfId="7" applyNumberFormat="1" applyFont="1" applyBorder="1" applyAlignment="1">
      <alignment horizontal="center" vertical="center" wrapText="1"/>
    </xf>
    <xf numFmtId="164" fontId="84" fillId="0" borderId="80" xfId="7" applyNumberFormat="1" applyFont="1" applyBorder="1" applyAlignment="1">
      <alignment horizontal="center" vertical="center" wrapText="1"/>
    </xf>
    <xf numFmtId="164" fontId="45" fillId="0" borderId="80" xfId="7" applyNumberFormat="1" applyFont="1" applyBorder="1" applyAlignment="1">
      <alignment horizontal="center" vertical="center" wrapText="1"/>
    </xf>
    <xf numFmtId="164" fontId="45" fillId="0" borderId="81" xfId="7" applyNumberFormat="1" applyFont="1" applyBorder="1" applyAlignment="1">
      <alignment horizontal="center" vertical="center" wrapText="1"/>
    </xf>
    <xf numFmtId="164" fontId="45" fillId="0" borderId="70" xfId="7" applyNumberFormat="1" applyFont="1" applyBorder="1" applyAlignment="1">
      <alignment horizontal="center" vertical="center" wrapText="1"/>
    </xf>
    <xf numFmtId="164" fontId="45" fillId="0" borderId="0" xfId="7" applyNumberFormat="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3" xfId="0" applyFont="1" applyBorder="1" applyAlignment="1">
      <alignment horizontal="left"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11"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Border="1" applyAlignment="1">
      <alignment horizontal="center" vertical="center"/>
    </xf>
    <xf numFmtId="0" fontId="121" fillId="0" borderId="106" xfId="0" applyFont="1" applyBorder="1" applyAlignment="1">
      <alignment horizontal="center" vertical="center"/>
    </xf>
    <xf numFmtId="0" fontId="121" fillId="0" borderId="108"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7" xfId="0" applyFont="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108"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6" xfId="0" applyFont="1" applyBorder="1" applyAlignment="1">
      <alignment horizontal="left" vertical="top" wrapText="1"/>
    </xf>
    <xf numFmtId="0" fontId="116" fillId="0" borderId="103" xfId="0" applyFont="1" applyBorder="1" applyAlignment="1">
      <alignment horizontal="left" vertical="top" wrapText="1"/>
    </xf>
    <xf numFmtId="0" fontId="116" fillId="0" borderId="134" xfId="0" applyFont="1" applyBorder="1" applyAlignment="1">
      <alignment horizontal="left" vertical="top" wrapText="1"/>
    </xf>
    <xf numFmtId="0" fontId="116" fillId="0" borderId="87"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29" xfId="0" applyFont="1" applyBorder="1" applyAlignment="1">
      <alignment horizontal="center" vertical="top" wrapText="1"/>
    </xf>
    <xf numFmtId="0" fontId="113" fillId="0" borderId="130" xfId="0" applyFont="1" applyBorder="1" applyAlignment="1">
      <alignment horizontal="center" vertical="top" wrapText="1"/>
    </xf>
    <xf numFmtId="0" fontId="133" fillId="0" borderId="119" xfId="0" applyFont="1" applyBorder="1" applyAlignment="1">
      <alignment horizontal="left" vertical="top" wrapText="1"/>
    </xf>
    <xf numFmtId="0" fontId="133" fillId="0" borderId="120" xfId="0" applyFont="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87"/>
      <c r="B1" s="123" t="s">
        <v>222</v>
      </c>
      <c r="C1" s="87"/>
    </row>
    <row r="2" spans="1:3">
      <c r="A2" s="124">
        <v>1</v>
      </c>
      <c r="B2" s="220" t="s">
        <v>223</v>
      </c>
      <c r="C2" s="628" t="s">
        <v>713</v>
      </c>
    </row>
    <row r="3" spans="1:3">
      <c r="A3" s="124">
        <v>2</v>
      </c>
      <c r="B3" s="221" t="s">
        <v>219</v>
      </c>
      <c r="C3" s="628" t="s">
        <v>714</v>
      </c>
    </row>
    <row r="4" spans="1:3">
      <c r="A4" s="124">
        <v>3</v>
      </c>
      <c r="B4" s="222" t="s">
        <v>224</v>
      </c>
      <c r="C4" s="628" t="s">
        <v>715</v>
      </c>
    </row>
    <row r="5" spans="1:3" ht="15">
      <c r="A5" s="125">
        <v>4</v>
      </c>
      <c r="B5" s="223" t="s">
        <v>220</v>
      </c>
      <c r="C5" s="629" t="s">
        <v>716</v>
      </c>
    </row>
    <row r="6" spans="1:3" s="126" customFormat="1" ht="45.75" customHeight="1">
      <c r="A6" s="661" t="s">
        <v>296</v>
      </c>
      <c r="B6" s="662"/>
      <c r="C6" s="662"/>
    </row>
    <row r="7" spans="1:3" ht="15">
      <c r="A7" s="127" t="s">
        <v>29</v>
      </c>
      <c r="B7" s="123" t="s">
        <v>221</v>
      </c>
    </row>
    <row r="8" spans="1:3">
      <c r="A8" s="87">
        <v>1</v>
      </c>
      <c r="B8" s="152" t="s">
        <v>20</v>
      </c>
    </row>
    <row r="9" spans="1:3">
      <c r="A9" s="87">
        <v>2</v>
      </c>
      <c r="B9" s="153" t="s">
        <v>21</v>
      </c>
    </row>
    <row r="10" spans="1:3">
      <c r="A10" s="87">
        <v>3</v>
      </c>
      <c r="B10" s="153" t="s">
        <v>22</v>
      </c>
    </row>
    <row r="11" spans="1:3">
      <c r="A11" s="87">
        <v>4</v>
      </c>
      <c r="B11" s="153" t="s">
        <v>23</v>
      </c>
    </row>
    <row r="12" spans="1:3">
      <c r="A12" s="87">
        <v>5</v>
      </c>
      <c r="B12" s="153" t="s">
        <v>24</v>
      </c>
    </row>
    <row r="13" spans="1:3">
      <c r="A13" s="87">
        <v>6</v>
      </c>
      <c r="B13" s="154" t="s">
        <v>231</v>
      </c>
    </row>
    <row r="14" spans="1:3">
      <c r="A14" s="87">
        <v>7</v>
      </c>
      <c r="B14" s="153" t="s">
        <v>225</v>
      </c>
    </row>
    <row r="15" spans="1:3">
      <c r="A15" s="87">
        <v>8</v>
      </c>
      <c r="B15" s="153" t="s">
        <v>226</v>
      </c>
    </row>
    <row r="16" spans="1:3">
      <c r="A16" s="87">
        <v>9</v>
      </c>
      <c r="B16" s="153" t="s">
        <v>25</v>
      </c>
    </row>
    <row r="17" spans="1:2">
      <c r="A17" s="219" t="s">
        <v>295</v>
      </c>
      <c r="B17" s="218" t="s">
        <v>282</v>
      </c>
    </row>
    <row r="18" spans="1:2">
      <c r="A18" s="87">
        <v>10</v>
      </c>
      <c r="B18" s="153" t="s">
        <v>26</v>
      </c>
    </row>
    <row r="19" spans="1:2">
      <c r="A19" s="87">
        <v>11</v>
      </c>
      <c r="B19" s="154" t="s">
        <v>227</v>
      </c>
    </row>
    <row r="20" spans="1:2">
      <c r="A20" s="87">
        <v>12</v>
      </c>
      <c r="B20" s="154" t="s">
        <v>27</v>
      </c>
    </row>
    <row r="21" spans="1:2">
      <c r="A21" s="270">
        <v>13</v>
      </c>
      <c r="B21" s="271" t="s">
        <v>228</v>
      </c>
    </row>
    <row r="22" spans="1:2">
      <c r="A22" s="270">
        <v>14</v>
      </c>
      <c r="B22" s="272" t="s">
        <v>253</v>
      </c>
    </row>
    <row r="23" spans="1:2">
      <c r="A23" s="270">
        <v>15</v>
      </c>
      <c r="B23" s="273" t="s">
        <v>28</v>
      </c>
    </row>
    <row r="24" spans="1:2">
      <c r="A24" s="270">
        <v>15.1</v>
      </c>
      <c r="B24" s="274" t="s">
        <v>309</v>
      </c>
    </row>
    <row r="25" spans="1:2">
      <c r="A25" s="270">
        <v>16</v>
      </c>
      <c r="B25" s="274" t="s">
        <v>373</v>
      </c>
    </row>
    <row r="26" spans="1:2">
      <c r="A26" s="270">
        <v>17</v>
      </c>
      <c r="B26" s="274" t="s">
        <v>414</v>
      </c>
    </row>
    <row r="27" spans="1:2">
      <c r="A27" s="270">
        <v>18</v>
      </c>
      <c r="B27" s="274" t="s">
        <v>703</v>
      </c>
    </row>
    <row r="28" spans="1:2">
      <c r="A28" s="270">
        <v>19</v>
      </c>
      <c r="B28" s="274" t="s">
        <v>704</v>
      </c>
    </row>
    <row r="29" spans="1:2">
      <c r="A29" s="270">
        <v>20</v>
      </c>
      <c r="B29" s="328" t="s">
        <v>705</v>
      </c>
    </row>
    <row r="30" spans="1:2">
      <c r="A30" s="270">
        <v>21</v>
      </c>
      <c r="B30" s="274" t="s">
        <v>530</v>
      </c>
    </row>
    <row r="31" spans="1:2">
      <c r="A31" s="270">
        <v>22</v>
      </c>
      <c r="B31" s="274" t="s">
        <v>706</v>
      </c>
    </row>
    <row r="32" spans="1:2">
      <c r="A32" s="270">
        <v>23</v>
      </c>
      <c r="B32" s="274" t="s">
        <v>707</v>
      </c>
    </row>
    <row r="33" spans="1:2">
      <c r="A33" s="270">
        <v>24</v>
      </c>
      <c r="B33" s="274" t="s">
        <v>708</v>
      </c>
    </row>
    <row r="34" spans="1:2">
      <c r="A34" s="270">
        <v>25</v>
      </c>
      <c r="B34" s="274" t="s">
        <v>415</v>
      </c>
    </row>
    <row r="35" spans="1:2">
      <c r="A35" s="270">
        <v>26</v>
      </c>
      <c r="B35" s="274"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56"/>
  <sheetViews>
    <sheetView zoomScaleNormal="10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495" customWidth="1"/>
    <col min="4" max="4" width="9.140625" style="4"/>
    <col min="5" max="5" width="16.85546875" style="4" bestFit="1" customWidth="1"/>
    <col min="6" max="16384" width="9.140625" style="4"/>
  </cols>
  <sheetData>
    <row r="1" spans="1:5">
      <c r="A1" s="2" t="s">
        <v>30</v>
      </c>
      <c r="B1" s="3" t="str">
        <f>'Info '!C2</f>
        <v>JSC Cartu Bank</v>
      </c>
    </row>
    <row r="2" spans="1:5" s="2" customFormat="1" ht="15.75" customHeight="1">
      <c r="A2" s="2" t="s">
        <v>31</v>
      </c>
      <c r="B2" s="630">
        <f>'1. key ratios '!B2</f>
        <v>45016</v>
      </c>
      <c r="C2" s="494"/>
    </row>
    <row r="3" spans="1:5" s="2" customFormat="1" ht="15.75" customHeight="1">
      <c r="C3" s="494"/>
    </row>
    <row r="4" spans="1:5" ht="13.5" thickBot="1">
      <c r="A4" s="4" t="s">
        <v>143</v>
      </c>
      <c r="B4" s="75" t="s">
        <v>142</v>
      </c>
    </row>
    <row r="5" spans="1:5">
      <c r="A5" s="44" t="s">
        <v>6</v>
      </c>
      <c r="B5" s="45"/>
      <c r="C5" s="540" t="s">
        <v>35</v>
      </c>
    </row>
    <row r="6" spans="1:5">
      <c r="A6" s="46">
        <v>1</v>
      </c>
      <c r="B6" s="47" t="s">
        <v>141</v>
      </c>
      <c r="C6" s="541">
        <f>SUM(C7:C11)</f>
        <v>357121034.31058377</v>
      </c>
      <c r="E6" s="491"/>
    </row>
    <row r="7" spans="1:5">
      <c r="A7" s="46">
        <v>2</v>
      </c>
      <c r="B7" s="48" t="s">
        <v>140</v>
      </c>
      <c r="C7" s="542">
        <v>114430000</v>
      </c>
      <c r="E7" s="491"/>
    </row>
    <row r="8" spans="1:5">
      <c r="A8" s="46">
        <v>3</v>
      </c>
      <c r="B8" s="49" t="s">
        <v>139</v>
      </c>
      <c r="C8" s="542">
        <v>0</v>
      </c>
      <c r="E8" s="491"/>
    </row>
    <row r="9" spans="1:5">
      <c r="A9" s="46">
        <v>4</v>
      </c>
      <c r="B9" s="49" t="s">
        <v>138</v>
      </c>
      <c r="C9" s="542">
        <v>0</v>
      </c>
      <c r="E9" s="491"/>
    </row>
    <row r="10" spans="1:5">
      <c r="A10" s="46">
        <v>5</v>
      </c>
      <c r="B10" s="49" t="s">
        <v>137</v>
      </c>
      <c r="C10" s="542">
        <v>7438034.3799999999</v>
      </c>
      <c r="E10" s="491"/>
    </row>
    <row r="11" spans="1:5">
      <c r="A11" s="46">
        <v>6</v>
      </c>
      <c r="B11" s="50" t="s">
        <v>136</v>
      </c>
      <c r="C11" s="542">
        <v>235252999.93058378</v>
      </c>
      <c r="E11" s="491"/>
    </row>
    <row r="12" spans="1:5" s="25" customFormat="1">
      <c r="A12" s="46">
        <v>7</v>
      </c>
      <c r="B12" s="47" t="s">
        <v>135</v>
      </c>
      <c r="C12" s="543">
        <f>SUM(C13:C28)</f>
        <v>5196289.9200000018</v>
      </c>
      <c r="E12" s="491"/>
    </row>
    <row r="13" spans="1:5" s="25" customFormat="1">
      <c r="A13" s="46">
        <v>8</v>
      </c>
      <c r="B13" s="51" t="s">
        <v>134</v>
      </c>
      <c r="C13" s="544">
        <v>-29260</v>
      </c>
      <c r="E13" s="491"/>
    </row>
    <row r="14" spans="1:5" s="25" customFormat="1" ht="25.5">
      <c r="A14" s="46">
        <v>9</v>
      </c>
      <c r="B14" s="52" t="s">
        <v>133</v>
      </c>
      <c r="C14" s="544">
        <v>0</v>
      </c>
      <c r="E14" s="491"/>
    </row>
    <row r="15" spans="1:5" s="25" customFormat="1">
      <c r="A15" s="46">
        <v>10</v>
      </c>
      <c r="B15" s="53" t="s">
        <v>132</v>
      </c>
      <c r="C15" s="544">
        <v>5225549.9200000018</v>
      </c>
      <c r="E15" s="491"/>
    </row>
    <row r="16" spans="1:5" s="25" customFormat="1">
      <c r="A16" s="46">
        <v>11</v>
      </c>
      <c r="B16" s="54" t="s">
        <v>131</v>
      </c>
      <c r="C16" s="544">
        <v>0</v>
      </c>
      <c r="E16" s="491"/>
    </row>
    <row r="17" spans="1:5" s="25" customFormat="1">
      <c r="A17" s="46">
        <v>12</v>
      </c>
      <c r="B17" s="53" t="s">
        <v>130</v>
      </c>
      <c r="C17" s="544">
        <v>0</v>
      </c>
      <c r="E17" s="491"/>
    </row>
    <row r="18" spans="1:5" s="25" customFormat="1">
      <c r="A18" s="46">
        <v>13</v>
      </c>
      <c r="B18" s="53" t="s">
        <v>129</v>
      </c>
      <c r="C18" s="544">
        <v>0</v>
      </c>
      <c r="E18" s="491"/>
    </row>
    <row r="19" spans="1:5" s="25" customFormat="1">
      <c r="A19" s="46">
        <v>14</v>
      </c>
      <c r="B19" s="53" t="s">
        <v>128</v>
      </c>
      <c r="C19" s="544">
        <v>0</v>
      </c>
      <c r="E19" s="491"/>
    </row>
    <row r="20" spans="1:5" s="25" customFormat="1">
      <c r="A20" s="46">
        <v>15</v>
      </c>
      <c r="B20" s="53" t="s">
        <v>127</v>
      </c>
      <c r="C20" s="544">
        <v>0</v>
      </c>
      <c r="E20" s="491"/>
    </row>
    <row r="21" spans="1:5" s="25" customFormat="1" ht="25.5">
      <c r="A21" s="46">
        <v>16</v>
      </c>
      <c r="B21" s="52" t="s">
        <v>126</v>
      </c>
      <c r="C21" s="544">
        <v>0</v>
      </c>
      <c r="E21" s="491"/>
    </row>
    <row r="22" spans="1:5" s="25" customFormat="1">
      <c r="A22" s="46">
        <v>17</v>
      </c>
      <c r="B22" s="55" t="s">
        <v>125</v>
      </c>
      <c r="C22" s="544">
        <v>0</v>
      </c>
      <c r="E22" s="491"/>
    </row>
    <row r="23" spans="1:5" s="25" customFormat="1">
      <c r="A23" s="46">
        <v>18</v>
      </c>
      <c r="B23" s="55" t="s">
        <v>553</v>
      </c>
      <c r="C23" s="545">
        <v>0</v>
      </c>
      <c r="E23" s="491"/>
    </row>
    <row r="24" spans="1:5" s="25" customFormat="1">
      <c r="A24" s="46">
        <v>19</v>
      </c>
      <c r="B24" s="52" t="s">
        <v>124</v>
      </c>
      <c r="C24" s="544">
        <v>0</v>
      </c>
      <c r="E24" s="491"/>
    </row>
    <row r="25" spans="1:5" s="25" customFormat="1" ht="25.5">
      <c r="A25" s="46">
        <v>20</v>
      </c>
      <c r="B25" s="52" t="s">
        <v>101</v>
      </c>
      <c r="C25" s="544">
        <v>0</v>
      </c>
      <c r="E25" s="491"/>
    </row>
    <row r="26" spans="1:5" s="25" customFormat="1">
      <c r="A26" s="46">
        <v>21</v>
      </c>
      <c r="B26" s="54" t="s">
        <v>123</v>
      </c>
      <c r="C26" s="544">
        <v>0</v>
      </c>
      <c r="E26" s="491"/>
    </row>
    <row r="27" spans="1:5" s="25" customFormat="1">
      <c r="A27" s="46">
        <v>22</v>
      </c>
      <c r="B27" s="54" t="s">
        <v>122</v>
      </c>
      <c r="C27" s="544">
        <v>0</v>
      </c>
      <c r="E27" s="491"/>
    </row>
    <row r="28" spans="1:5" s="25" customFormat="1">
      <c r="A28" s="46">
        <v>23</v>
      </c>
      <c r="B28" s="54" t="s">
        <v>121</v>
      </c>
      <c r="C28" s="544">
        <v>0</v>
      </c>
      <c r="E28" s="491"/>
    </row>
    <row r="29" spans="1:5" s="25" customFormat="1">
      <c r="A29" s="46">
        <v>24</v>
      </c>
      <c r="B29" s="56" t="s">
        <v>120</v>
      </c>
      <c r="C29" s="543">
        <f>C6-C12</f>
        <v>351924744.39058375</v>
      </c>
      <c r="E29" s="491"/>
    </row>
    <row r="30" spans="1:5" s="25" customFormat="1">
      <c r="A30" s="57"/>
      <c r="B30" s="58"/>
      <c r="C30" s="544"/>
      <c r="E30" s="491"/>
    </row>
    <row r="31" spans="1:5" s="25" customFormat="1">
      <c r="A31" s="57">
        <v>25</v>
      </c>
      <c r="B31" s="56" t="s">
        <v>119</v>
      </c>
      <c r="C31" s="543">
        <f>C32+C35</f>
        <v>71049063.527281225</v>
      </c>
      <c r="E31" s="491"/>
    </row>
    <row r="32" spans="1:5" s="25" customFormat="1">
      <c r="A32" s="57">
        <v>26</v>
      </c>
      <c r="B32" s="49" t="s">
        <v>118</v>
      </c>
      <c r="C32" s="546">
        <f>C33+C34</f>
        <v>71049063.527281225</v>
      </c>
      <c r="E32" s="491"/>
    </row>
    <row r="33" spans="1:5" s="25" customFormat="1">
      <c r="A33" s="57">
        <v>27</v>
      </c>
      <c r="B33" s="59" t="s">
        <v>192</v>
      </c>
      <c r="C33" s="544">
        <v>25763611.367281228</v>
      </c>
      <c r="E33" s="491"/>
    </row>
    <row r="34" spans="1:5" s="25" customFormat="1">
      <c r="A34" s="57">
        <v>28</v>
      </c>
      <c r="B34" s="59" t="s">
        <v>117</v>
      </c>
      <c r="C34" s="544">
        <v>45285452.159999996</v>
      </c>
      <c r="E34" s="491"/>
    </row>
    <row r="35" spans="1:5" s="25" customFormat="1">
      <c r="A35" s="57">
        <v>29</v>
      </c>
      <c r="B35" s="49" t="s">
        <v>116</v>
      </c>
      <c r="C35" s="544">
        <v>0</v>
      </c>
      <c r="E35" s="491"/>
    </row>
    <row r="36" spans="1:5" s="25" customFormat="1">
      <c r="A36" s="57">
        <v>30</v>
      </c>
      <c r="B36" s="56" t="s">
        <v>115</v>
      </c>
      <c r="C36" s="543">
        <f>SUM(C37:C41)</f>
        <v>0</v>
      </c>
      <c r="E36" s="491"/>
    </row>
    <row r="37" spans="1:5" s="25" customFormat="1">
      <c r="A37" s="57">
        <v>31</v>
      </c>
      <c r="B37" s="52" t="s">
        <v>114</v>
      </c>
      <c r="C37" s="544"/>
      <c r="E37" s="491"/>
    </row>
    <row r="38" spans="1:5" s="25" customFormat="1">
      <c r="A38" s="57">
        <v>32</v>
      </c>
      <c r="B38" s="53" t="s">
        <v>113</v>
      </c>
      <c r="C38" s="544"/>
      <c r="E38" s="491"/>
    </row>
    <row r="39" spans="1:5" s="25" customFormat="1" ht="25.5">
      <c r="A39" s="57">
        <v>33</v>
      </c>
      <c r="B39" s="52" t="s">
        <v>112</v>
      </c>
      <c r="C39" s="544"/>
      <c r="E39" s="491"/>
    </row>
    <row r="40" spans="1:5" s="25" customFormat="1" ht="25.5">
      <c r="A40" s="57">
        <v>34</v>
      </c>
      <c r="B40" s="52" t="s">
        <v>101</v>
      </c>
      <c r="C40" s="544"/>
      <c r="E40" s="491"/>
    </row>
    <row r="41" spans="1:5" s="25" customFormat="1">
      <c r="A41" s="57">
        <v>35</v>
      </c>
      <c r="B41" s="54" t="s">
        <v>111</v>
      </c>
      <c r="C41" s="544"/>
      <c r="E41" s="491"/>
    </row>
    <row r="42" spans="1:5" s="25" customFormat="1">
      <c r="A42" s="57">
        <v>36</v>
      </c>
      <c r="B42" s="56" t="s">
        <v>110</v>
      </c>
      <c r="C42" s="543">
        <f>C31-C36</f>
        <v>71049063.527281225</v>
      </c>
      <c r="E42" s="491"/>
    </row>
    <row r="43" spans="1:5" s="25" customFormat="1">
      <c r="A43" s="57"/>
      <c r="B43" s="58"/>
      <c r="C43" s="544"/>
      <c r="E43" s="491"/>
    </row>
    <row r="44" spans="1:5" s="25" customFormat="1">
      <c r="A44" s="57">
        <v>37</v>
      </c>
      <c r="B44" s="60" t="s">
        <v>109</v>
      </c>
      <c r="C44" s="543">
        <f>SUM(C45:C47)</f>
        <v>27140240</v>
      </c>
      <c r="E44" s="491"/>
    </row>
    <row r="45" spans="1:5" s="25" customFormat="1">
      <c r="A45" s="57">
        <v>38</v>
      </c>
      <c r="B45" s="49" t="s">
        <v>108</v>
      </c>
      <c r="C45" s="544">
        <v>27140240</v>
      </c>
      <c r="E45" s="491"/>
    </row>
    <row r="46" spans="1:5" s="25" customFormat="1">
      <c r="A46" s="57">
        <v>39</v>
      </c>
      <c r="B46" s="49" t="s">
        <v>107</v>
      </c>
      <c r="C46" s="544"/>
      <c r="E46" s="491"/>
    </row>
    <row r="47" spans="1:5" s="25" customFormat="1">
      <c r="A47" s="57">
        <v>40</v>
      </c>
      <c r="B47" s="49" t="s">
        <v>106</v>
      </c>
      <c r="C47" s="544"/>
      <c r="E47" s="491"/>
    </row>
    <row r="48" spans="1:5" s="25" customFormat="1">
      <c r="A48" s="57">
        <v>41</v>
      </c>
      <c r="B48" s="60" t="s">
        <v>105</v>
      </c>
      <c r="C48" s="543">
        <f>SUM(C49:C52)</f>
        <v>0</v>
      </c>
      <c r="E48" s="491"/>
    </row>
    <row r="49" spans="1:5" s="25" customFormat="1">
      <c r="A49" s="57">
        <v>42</v>
      </c>
      <c r="B49" s="52" t="s">
        <v>104</v>
      </c>
      <c r="C49" s="544"/>
      <c r="E49" s="491"/>
    </row>
    <row r="50" spans="1:5" s="25" customFormat="1">
      <c r="A50" s="57">
        <v>43</v>
      </c>
      <c r="B50" s="53" t="s">
        <v>103</v>
      </c>
      <c r="C50" s="544"/>
      <c r="E50" s="491"/>
    </row>
    <row r="51" spans="1:5" s="25" customFormat="1">
      <c r="A51" s="57">
        <v>44</v>
      </c>
      <c r="B51" s="52" t="s">
        <v>102</v>
      </c>
      <c r="C51" s="544"/>
      <c r="E51" s="491"/>
    </row>
    <row r="52" spans="1:5" s="25" customFormat="1" ht="25.5">
      <c r="A52" s="57">
        <v>45</v>
      </c>
      <c r="B52" s="52" t="s">
        <v>101</v>
      </c>
      <c r="C52" s="544"/>
      <c r="E52" s="491"/>
    </row>
    <row r="53" spans="1:5" s="25" customFormat="1" ht="13.5" thickBot="1">
      <c r="A53" s="57">
        <v>46</v>
      </c>
      <c r="B53" s="61" t="s">
        <v>100</v>
      </c>
      <c r="C53" s="547">
        <f>C44-C48</f>
        <v>27140240</v>
      </c>
      <c r="E53" s="491"/>
    </row>
    <row r="56" spans="1:5">
      <c r="B56" s="4" t="s">
        <v>7</v>
      </c>
    </row>
  </sheetData>
  <dataValidations disablePrompts="1"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3"/>
  <sheetViews>
    <sheetView workbookViewId="0"/>
  </sheetViews>
  <sheetFormatPr defaultColWidth="9.140625" defaultRowHeight="12.75"/>
  <cols>
    <col min="1" max="1" width="9.42578125" style="144" bestFit="1" customWidth="1"/>
    <col min="2" max="2" width="59" style="144" customWidth="1"/>
    <col min="3" max="3" width="16.7109375" style="144" bestFit="1" customWidth="1"/>
    <col min="4" max="4" width="14.28515625" style="144" bestFit="1" customWidth="1"/>
    <col min="5" max="16384" width="9.140625" style="144"/>
  </cols>
  <sheetData>
    <row r="1" spans="1:7" ht="15">
      <c r="A1" s="142" t="s">
        <v>30</v>
      </c>
      <c r="B1" s="3" t="str">
        <f>'Info '!C2</f>
        <v>JSC Cartu Bank</v>
      </c>
    </row>
    <row r="2" spans="1:7" s="142" customFormat="1" ht="15.75" customHeight="1">
      <c r="A2" s="142" t="s">
        <v>31</v>
      </c>
      <c r="B2" s="630">
        <f>'1. key ratios '!B2</f>
        <v>45016</v>
      </c>
    </row>
    <row r="3" spans="1:7" s="142" customFormat="1" ht="15.75" customHeight="1"/>
    <row r="4" spans="1:7" ht="13.5" thickBot="1">
      <c r="A4" s="144" t="s">
        <v>281</v>
      </c>
      <c r="B4" s="211" t="s">
        <v>282</v>
      </c>
    </row>
    <row r="5" spans="1:7" s="149" customFormat="1" ht="12.75" customHeight="1">
      <c r="A5" s="268"/>
      <c r="B5" s="269" t="s">
        <v>285</v>
      </c>
      <c r="C5" s="204" t="s">
        <v>283</v>
      </c>
      <c r="D5" s="205" t="s">
        <v>284</v>
      </c>
    </row>
    <row r="6" spans="1:7" s="212" customFormat="1">
      <c r="A6" s="206">
        <v>1</v>
      </c>
      <c r="B6" s="264" t="s">
        <v>286</v>
      </c>
      <c r="C6" s="264"/>
      <c r="D6" s="207"/>
    </row>
    <row r="7" spans="1:7" s="212" customFormat="1">
      <c r="A7" s="208" t="s">
        <v>272</v>
      </c>
      <c r="B7" s="265" t="s">
        <v>287</v>
      </c>
      <c r="C7" s="257">
        <v>4.4999999999999998E-2</v>
      </c>
      <c r="D7" s="549">
        <f>C7*'5. RWA '!$C$13</f>
        <v>61962466.508460417</v>
      </c>
      <c r="F7" s="548"/>
      <c r="G7" s="548"/>
    </row>
    <row r="8" spans="1:7" s="212" customFormat="1">
      <c r="A8" s="208" t="s">
        <v>273</v>
      </c>
      <c r="B8" s="265" t="s">
        <v>288</v>
      </c>
      <c r="C8" s="258">
        <v>0.06</v>
      </c>
      <c r="D8" s="549">
        <f>C8*'5. RWA '!$C$13</f>
        <v>82616622.011280552</v>
      </c>
      <c r="F8" s="548"/>
      <c r="G8" s="548"/>
    </row>
    <row r="9" spans="1:7" s="212" customFormat="1">
      <c r="A9" s="208" t="s">
        <v>274</v>
      </c>
      <c r="B9" s="265" t="s">
        <v>289</v>
      </c>
      <c r="C9" s="258">
        <v>0.08</v>
      </c>
      <c r="D9" s="549">
        <f>C9*'5. RWA '!$C$13</f>
        <v>110155496.01504074</v>
      </c>
      <c r="F9" s="548"/>
      <c r="G9" s="548"/>
    </row>
    <row r="10" spans="1:7" s="212" customFormat="1">
      <c r="A10" s="206" t="s">
        <v>275</v>
      </c>
      <c r="B10" s="264" t="s">
        <v>290</v>
      </c>
      <c r="C10" s="259"/>
      <c r="D10" s="550"/>
      <c r="F10" s="548"/>
      <c r="G10" s="548"/>
    </row>
    <row r="11" spans="1:7" s="213" customFormat="1">
      <c r="A11" s="209" t="s">
        <v>276</v>
      </c>
      <c r="B11" s="256" t="s">
        <v>356</v>
      </c>
      <c r="C11" s="260">
        <v>2.5000000000000001E-2</v>
      </c>
      <c r="D11" s="549">
        <f>C11*'5. RWA '!$C$13</f>
        <v>34423592.504700236</v>
      </c>
      <c r="F11" s="548"/>
      <c r="G11" s="548"/>
    </row>
    <row r="12" spans="1:7" s="213" customFormat="1">
      <c r="A12" s="209" t="s">
        <v>277</v>
      </c>
      <c r="B12" s="256" t="s">
        <v>291</v>
      </c>
      <c r="C12" s="260">
        <v>0</v>
      </c>
      <c r="D12" s="549">
        <f>C12*'5. RWA '!$C$13</f>
        <v>0</v>
      </c>
      <c r="F12" s="548"/>
      <c r="G12" s="548"/>
    </row>
    <row r="13" spans="1:7" s="213" customFormat="1">
      <c r="A13" s="209" t="s">
        <v>278</v>
      </c>
      <c r="B13" s="256" t="s">
        <v>292</v>
      </c>
      <c r="C13" s="260"/>
      <c r="D13" s="549">
        <f>C13*'5. RWA '!$C$13</f>
        <v>0</v>
      </c>
      <c r="F13" s="548"/>
      <c r="G13" s="548"/>
    </row>
    <row r="14" spans="1:7" s="213" customFormat="1">
      <c r="A14" s="206" t="s">
        <v>279</v>
      </c>
      <c r="B14" s="264" t="s">
        <v>353</v>
      </c>
      <c r="C14" s="261"/>
      <c r="D14" s="550"/>
      <c r="F14" s="548"/>
      <c r="G14" s="548"/>
    </row>
    <row r="15" spans="1:7" s="213" customFormat="1">
      <c r="A15" s="209">
        <v>3.1</v>
      </c>
      <c r="B15" s="256" t="s">
        <v>297</v>
      </c>
      <c r="C15" s="260">
        <v>0.12737042073201205</v>
      </c>
      <c r="D15" s="549">
        <f>C15*'5. RWA '!$C$13</f>
        <v>175381898.4172402</v>
      </c>
      <c r="F15" s="548"/>
      <c r="G15" s="548"/>
    </row>
    <row r="16" spans="1:7" s="213" customFormat="1">
      <c r="A16" s="209">
        <v>3.2</v>
      </c>
      <c r="B16" s="256" t="s">
        <v>298</v>
      </c>
      <c r="C16" s="260">
        <v>0.14623888138365509</v>
      </c>
      <c r="D16" s="549">
        <f>C16*'5. RWA '!$C$13</f>
        <v>201362706.44376543</v>
      </c>
      <c r="F16" s="548"/>
      <c r="G16" s="548"/>
    </row>
    <row r="17" spans="1:7" s="212" customFormat="1">
      <c r="A17" s="209">
        <v>3.3</v>
      </c>
      <c r="B17" s="256" t="s">
        <v>299</v>
      </c>
      <c r="C17" s="260">
        <v>0.17106580329371168</v>
      </c>
      <c r="D17" s="549">
        <f>C17*'5. RWA '!$C$13</f>
        <v>235547980.1628775</v>
      </c>
      <c r="F17" s="548"/>
      <c r="G17" s="548"/>
    </row>
    <row r="18" spans="1:7" s="149" customFormat="1" ht="12.75" customHeight="1">
      <c r="A18" s="266"/>
      <c r="B18" s="267" t="s">
        <v>352</v>
      </c>
      <c r="C18" s="262" t="s">
        <v>283</v>
      </c>
      <c r="D18" s="551" t="s">
        <v>284</v>
      </c>
      <c r="F18" s="548"/>
      <c r="G18" s="548"/>
    </row>
    <row r="19" spans="1:7" s="212" customFormat="1">
      <c r="A19" s="210">
        <v>4</v>
      </c>
      <c r="B19" s="256" t="s">
        <v>293</v>
      </c>
      <c r="C19" s="260">
        <f>C7+C11+C12+C13+C15</f>
        <v>0.19737042073201205</v>
      </c>
      <c r="D19" s="549">
        <f>C19*'5. RWA '!$C$13</f>
        <v>271767957.43040085</v>
      </c>
      <c r="F19" s="548"/>
      <c r="G19" s="548"/>
    </row>
    <row r="20" spans="1:7" s="212" customFormat="1">
      <c r="A20" s="210">
        <v>5</v>
      </c>
      <c r="B20" s="256" t="s">
        <v>90</v>
      </c>
      <c r="C20" s="260">
        <f>C8+C11+C12+C13+C16</f>
        <v>0.23123888138365509</v>
      </c>
      <c r="D20" s="549">
        <f>C20*'5. RWA '!$C$13</f>
        <v>318402920.95974618</v>
      </c>
      <c r="F20" s="548"/>
      <c r="G20" s="548"/>
    </row>
    <row r="21" spans="1:7" s="212" customFormat="1" ht="13.5" thickBot="1">
      <c r="A21" s="214" t="s">
        <v>280</v>
      </c>
      <c r="B21" s="215" t="s">
        <v>294</v>
      </c>
      <c r="C21" s="263">
        <f>C9+C11+C12+C13+C17</f>
        <v>0.27606580329371166</v>
      </c>
      <c r="D21" s="552">
        <f>C21*'5. RWA '!$C$13</f>
        <v>380127068.68261844</v>
      </c>
      <c r="F21" s="548"/>
      <c r="G21" s="548"/>
    </row>
    <row r="23" spans="1:7" ht="63.75">
      <c r="B23" s="177"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68"/>
  <sheetViews>
    <sheetView zoomScaleNormal="100" workbookViewId="0">
      <pane xSplit="1" ySplit="5" topLeftCell="B6"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4" customWidth="1"/>
    <col min="2" max="2" width="91.85546875" style="4" customWidth="1"/>
    <col min="3" max="3" width="53.140625" style="495" customWidth="1"/>
    <col min="4" max="4" width="32.28515625" style="4" customWidth="1"/>
    <col min="5" max="5" width="9.42578125" style="5" customWidth="1"/>
    <col min="6" max="7" width="9.140625" style="5"/>
    <col min="8" max="8" width="20.140625" style="492" bestFit="1" customWidth="1"/>
    <col min="9" max="16384" width="9.140625" style="5"/>
  </cols>
  <sheetData>
    <row r="1" spans="1:8">
      <c r="A1" s="2" t="s">
        <v>30</v>
      </c>
      <c r="B1" s="3" t="str">
        <f>'Info '!C2</f>
        <v>JSC Cartu Bank</v>
      </c>
      <c r="E1" s="4"/>
      <c r="F1" s="4"/>
    </row>
    <row r="2" spans="1:8" s="2" customFormat="1" ht="15.75" customHeight="1">
      <c r="A2" s="2" t="s">
        <v>31</v>
      </c>
      <c r="B2" s="630">
        <f>'1. key ratios '!B2</f>
        <v>45016</v>
      </c>
      <c r="C2" s="494"/>
      <c r="H2" s="490"/>
    </row>
    <row r="3" spans="1:8" s="2" customFormat="1" ht="15.75" customHeight="1">
      <c r="A3" s="62"/>
      <c r="C3" s="494"/>
      <c r="H3" s="490"/>
    </row>
    <row r="4" spans="1:8" s="2" customFormat="1" ht="15.75" customHeight="1" thickBot="1">
      <c r="A4" s="2" t="s">
        <v>47</v>
      </c>
      <c r="B4" s="136" t="s">
        <v>178</v>
      </c>
      <c r="C4" s="494"/>
      <c r="D4" s="17" t="s">
        <v>35</v>
      </c>
      <c r="H4" s="490"/>
    </row>
    <row r="5" spans="1:8" ht="25.5">
      <c r="A5" s="63" t="s">
        <v>6</v>
      </c>
      <c r="B5" s="156" t="s">
        <v>218</v>
      </c>
      <c r="C5" s="553" t="s">
        <v>660</v>
      </c>
      <c r="D5" s="64" t="s">
        <v>49</v>
      </c>
    </row>
    <row r="6" spans="1:8" ht="15">
      <c r="A6" s="331">
        <v>1</v>
      </c>
      <c r="B6" s="332" t="s">
        <v>561</v>
      </c>
      <c r="C6" s="554">
        <f>SUM(C7:C9)</f>
        <v>539030898.17674255</v>
      </c>
      <c r="D6" s="65"/>
      <c r="E6" s="66"/>
      <c r="F6" s="533"/>
    </row>
    <row r="7" spans="1:8" ht="15">
      <c r="A7" s="331">
        <v>1.1000000000000001</v>
      </c>
      <c r="B7" s="333" t="s">
        <v>562</v>
      </c>
      <c r="C7" s="555">
        <v>27942977.594099998</v>
      </c>
      <c r="D7" s="67"/>
      <c r="E7" s="66"/>
      <c r="F7" s="533"/>
    </row>
    <row r="8" spans="1:8" ht="15">
      <c r="A8" s="331">
        <v>1.2</v>
      </c>
      <c r="B8" s="333" t="s">
        <v>563</v>
      </c>
      <c r="C8" s="555">
        <v>212995555.08948928</v>
      </c>
      <c r="D8" s="67"/>
      <c r="E8" s="66"/>
      <c r="F8" s="533"/>
    </row>
    <row r="9" spans="1:8" ht="15">
      <c r="A9" s="331">
        <v>1.3</v>
      </c>
      <c r="B9" s="333" t="s">
        <v>564</v>
      </c>
      <c r="C9" s="555">
        <v>298092365.49315321</v>
      </c>
      <c r="D9" s="67"/>
      <c r="E9" s="66"/>
      <c r="F9" s="533"/>
    </row>
    <row r="10" spans="1:8" ht="15">
      <c r="A10" s="331">
        <v>2</v>
      </c>
      <c r="B10" s="334" t="s">
        <v>565</v>
      </c>
      <c r="C10" s="555">
        <v>0</v>
      </c>
      <c r="D10" s="67"/>
      <c r="E10" s="66"/>
      <c r="F10" s="533"/>
    </row>
    <row r="11" spans="1:8" ht="15">
      <c r="A11" s="331">
        <v>2.1</v>
      </c>
      <c r="B11" s="335" t="s">
        <v>566</v>
      </c>
      <c r="C11" s="556">
        <v>0</v>
      </c>
      <c r="D11" s="387"/>
      <c r="E11" s="68"/>
      <c r="F11" s="533"/>
    </row>
    <row r="12" spans="1:8" ht="15">
      <c r="A12" s="331">
        <v>3</v>
      </c>
      <c r="B12" s="336" t="s">
        <v>567</v>
      </c>
      <c r="C12" s="556">
        <v>0</v>
      </c>
      <c r="D12" s="387"/>
      <c r="E12" s="68"/>
      <c r="F12" s="533"/>
    </row>
    <row r="13" spans="1:8" ht="15">
      <c r="A13" s="331">
        <v>4</v>
      </c>
      <c r="B13" s="337" t="s">
        <v>568</v>
      </c>
      <c r="C13" s="556">
        <v>0</v>
      </c>
      <c r="D13" s="387"/>
      <c r="E13" s="68"/>
      <c r="F13" s="533"/>
    </row>
    <row r="14" spans="1:8" ht="15">
      <c r="A14" s="331">
        <v>5</v>
      </c>
      <c r="B14" s="338" t="s">
        <v>569</v>
      </c>
      <c r="C14" s="556">
        <f>SUM(C15:C17)</f>
        <v>7410814.3099999996</v>
      </c>
      <c r="D14" s="387"/>
      <c r="E14" s="68"/>
      <c r="F14" s="533"/>
    </row>
    <row r="15" spans="1:8" ht="15">
      <c r="A15" s="331">
        <v>5.0999999999999996</v>
      </c>
      <c r="B15" s="339" t="s">
        <v>570</v>
      </c>
      <c r="C15" s="555">
        <v>168050</v>
      </c>
      <c r="D15" s="387"/>
      <c r="E15" s="66"/>
      <c r="F15" s="533"/>
    </row>
    <row r="16" spans="1:8" ht="15">
      <c r="A16" s="331">
        <v>5.2</v>
      </c>
      <c r="B16" s="339" t="s">
        <v>571</v>
      </c>
      <c r="C16" s="555">
        <v>7242764.3099999996</v>
      </c>
      <c r="D16" s="67"/>
      <c r="E16" s="66"/>
      <c r="F16" s="533"/>
    </row>
    <row r="17" spans="1:6" ht="15">
      <c r="A17" s="331">
        <v>5.3</v>
      </c>
      <c r="B17" s="340" t="s">
        <v>572</v>
      </c>
      <c r="C17" s="555">
        <v>0</v>
      </c>
      <c r="D17" s="67"/>
      <c r="E17" s="66"/>
      <c r="F17" s="533"/>
    </row>
    <row r="18" spans="1:6" ht="15">
      <c r="A18" s="331">
        <v>6</v>
      </c>
      <c r="B18" s="336" t="s">
        <v>573</v>
      </c>
      <c r="C18" s="555">
        <f>SUM(C19:C20)</f>
        <v>778861547.63262367</v>
      </c>
      <c r="D18" s="67"/>
      <c r="E18" s="66"/>
      <c r="F18" s="533"/>
    </row>
    <row r="19" spans="1:6" ht="15">
      <c r="A19" s="331">
        <v>6.1</v>
      </c>
      <c r="B19" s="339" t="s">
        <v>571</v>
      </c>
      <c r="C19" s="556">
        <v>40262675.318470776</v>
      </c>
      <c r="D19" s="67"/>
      <c r="E19" s="66"/>
      <c r="F19" s="533"/>
    </row>
    <row r="20" spans="1:6" ht="15">
      <c r="A20" s="331">
        <v>6.2</v>
      </c>
      <c r="B20" s="340" t="s">
        <v>572</v>
      </c>
      <c r="C20" s="556">
        <v>738598872.31415296</v>
      </c>
      <c r="D20" s="67"/>
      <c r="E20" s="66"/>
      <c r="F20" s="533"/>
    </row>
    <row r="21" spans="1:6" ht="15">
      <c r="A21" s="331">
        <v>7</v>
      </c>
      <c r="B21" s="334" t="s">
        <v>574</v>
      </c>
      <c r="C21" s="556">
        <v>9372300</v>
      </c>
      <c r="D21" s="67"/>
      <c r="E21" s="66"/>
      <c r="F21" s="533"/>
    </row>
    <row r="22" spans="1:6" ht="15">
      <c r="A22" s="331">
        <v>8</v>
      </c>
      <c r="B22" s="341" t="s">
        <v>575</v>
      </c>
      <c r="C22" s="555">
        <v>101992527.52584001</v>
      </c>
      <c r="D22" s="67"/>
      <c r="E22" s="66"/>
      <c r="F22" s="533"/>
    </row>
    <row r="23" spans="1:6" ht="15">
      <c r="A23" s="331">
        <v>9</v>
      </c>
      <c r="B23" s="337" t="s">
        <v>576</v>
      </c>
      <c r="C23" s="555">
        <f>SUM(C24:C25)</f>
        <v>13085692.066943217</v>
      </c>
      <c r="D23" s="388"/>
      <c r="E23" s="66"/>
      <c r="F23" s="533"/>
    </row>
    <row r="24" spans="1:6" ht="15">
      <c r="A24" s="331">
        <v>9.1</v>
      </c>
      <c r="B24" s="339" t="s">
        <v>577</v>
      </c>
      <c r="C24" s="557">
        <v>13085692.066943217</v>
      </c>
      <c r="D24" s="69"/>
      <c r="E24" s="66"/>
      <c r="F24" s="533"/>
    </row>
    <row r="25" spans="1:6" ht="15">
      <c r="A25" s="331">
        <v>9.1999999999999993</v>
      </c>
      <c r="B25" s="339" t="s">
        <v>578</v>
      </c>
      <c r="C25" s="558">
        <v>0</v>
      </c>
      <c r="D25" s="386"/>
      <c r="E25" s="70"/>
      <c r="F25" s="533"/>
    </row>
    <row r="26" spans="1:6" ht="15.75">
      <c r="A26" s="331">
        <v>10</v>
      </c>
      <c r="B26" s="337" t="s">
        <v>579</v>
      </c>
      <c r="C26" s="559">
        <f>SUM(C27:C28)</f>
        <v>5225549.9200000018</v>
      </c>
      <c r="D26" s="476" t="s">
        <v>702</v>
      </c>
      <c r="E26" s="66"/>
      <c r="F26" s="533"/>
    </row>
    <row r="27" spans="1:6" ht="15">
      <c r="A27" s="331">
        <v>10.1</v>
      </c>
      <c r="B27" s="339" t="s">
        <v>580</v>
      </c>
      <c r="C27" s="555">
        <v>0</v>
      </c>
      <c r="D27" s="67"/>
      <c r="E27" s="66"/>
      <c r="F27" s="533"/>
    </row>
    <row r="28" spans="1:6" ht="15">
      <c r="A28" s="331">
        <v>10.199999999999999</v>
      </c>
      <c r="B28" s="339" t="s">
        <v>581</v>
      </c>
      <c r="C28" s="555">
        <v>5225549.9200000018</v>
      </c>
      <c r="D28" s="67"/>
      <c r="E28" s="66"/>
      <c r="F28" s="533"/>
    </row>
    <row r="29" spans="1:6" ht="15">
      <c r="A29" s="331">
        <v>11</v>
      </c>
      <c r="B29" s="337" t="s">
        <v>582</v>
      </c>
      <c r="C29" s="555">
        <f>SUM(C30:C31)</f>
        <v>0</v>
      </c>
      <c r="D29" s="67"/>
      <c r="E29" s="66"/>
      <c r="F29" s="533"/>
    </row>
    <row r="30" spans="1:6" ht="15">
      <c r="A30" s="331">
        <v>11.1</v>
      </c>
      <c r="B30" s="339" t="s">
        <v>583</v>
      </c>
      <c r="C30" s="555">
        <v>0</v>
      </c>
      <c r="D30" s="67"/>
      <c r="E30" s="66"/>
      <c r="F30" s="533"/>
    </row>
    <row r="31" spans="1:6" ht="15">
      <c r="A31" s="331">
        <v>11.2</v>
      </c>
      <c r="B31" s="339" t="s">
        <v>584</v>
      </c>
      <c r="C31" s="555">
        <v>0</v>
      </c>
      <c r="D31" s="67"/>
      <c r="E31" s="66"/>
      <c r="F31" s="533"/>
    </row>
    <row r="32" spans="1:6" ht="15">
      <c r="A32" s="331">
        <v>13</v>
      </c>
      <c r="B32" s="337" t="s">
        <v>585</v>
      </c>
      <c r="C32" s="555">
        <v>4044157.848100001</v>
      </c>
      <c r="D32" s="67"/>
      <c r="E32" s="66"/>
      <c r="F32" s="533"/>
    </row>
    <row r="33" spans="1:6" ht="15">
      <c r="A33" s="331">
        <v>13.1</v>
      </c>
      <c r="B33" s="342" t="s">
        <v>586</v>
      </c>
      <c r="C33" s="555">
        <v>0</v>
      </c>
      <c r="D33" s="67"/>
      <c r="E33" s="66"/>
      <c r="F33" s="533"/>
    </row>
    <row r="34" spans="1:6" ht="15">
      <c r="A34" s="331">
        <v>13.2</v>
      </c>
      <c r="B34" s="342" t="s">
        <v>587</v>
      </c>
      <c r="C34" s="557">
        <v>0</v>
      </c>
      <c r="D34" s="69"/>
      <c r="E34" s="66"/>
      <c r="F34" s="533"/>
    </row>
    <row r="35" spans="1:6" ht="15">
      <c r="A35" s="331">
        <v>14</v>
      </c>
      <c r="B35" s="343" t="s">
        <v>588</v>
      </c>
      <c r="C35" s="557">
        <f>SUM(C6,C10,C12,C13,C14,C18,C21,C22,C23,C26,C29,C32)</f>
        <v>1459023487.4802494</v>
      </c>
      <c r="D35" s="69"/>
      <c r="E35" s="66"/>
      <c r="F35" s="533"/>
    </row>
    <row r="36" spans="1:6" ht="15">
      <c r="A36" s="331"/>
      <c r="B36" s="344" t="s">
        <v>589</v>
      </c>
      <c r="C36" s="560"/>
      <c r="D36" s="71"/>
      <c r="E36" s="66"/>
      <c r="F36" s="533"/>
    </row>
    <row r="37" spans="1:6" ht="15">
      <c r="A37" s="331">
        <v>15</v>
      </c>
      <c r="B37" s="345" t="s">
        <v>590</v>
      </c>
      <c r="C37" s="558">
        <v>0</v>
      </c>
      <c r="D37" s="386"/>
      <c r="E37" s="70"/>
      <c r="F37" s="533"/>
    </row>
    <row r="38" spans="1:6" ht="15">
      <c r="A38" s="346">
        <v>15.1</v>
      </c>
      <c r="B38" s="347" t="s">
        <v>566</v>
      </c>
      <c r="C38" s="555">
        <v>0</v>
      </c>
      <c r="D38" s="67"/>
      <c r="E38" s="66"/>
      <c r="F38" s="533"/>
    </row>
    <row r="39" spans="1:6" ht="15">
      <c r="A39" s="346">
        <v>16</v>
      </c>
      <c r="B39" s="334" t="s">
        <v>591</v>
      </c>
      <c r="C39" s="555">
        <v>0</v>
      </c>
      <c r="D39" s="67"/>
      <c r="E39" s="66"/>
      <c r="F39" s="533"/>
    </row>
    <row r="40" spans="1:6" ht="15">
      <c r="A40" s="346">
        <v>17</v>
      </c>
      <c r="B40" s="334" t="s">
        <v>592</v>
      </c>
      <c r="C40" s="555">
        <f>SUM(C41:C44)</f>
        <v>990453964.86090851</v>
      </c>
      <c r="D40" s="67"/>
      <c r="E40" s="66"/>
      <c r="F40" s="533"/>
    </row>
    <row r="41" spans="1:6" ht="15">
      <c r="A41" s="346">
        <v>17.100000000000001</v>
      </c>
      <c r="B41" s="348" t="s">
        <v>593</v>
      </c>
      <c r="C41" s="555">
        <v>987844734.02620006</v>
      </c>
      <c r="D41" s="67"/>
      <c r="E41" s="66"/>
      <c r="F41" s="533"/>
    </row>
    <row r="42" spans="1:6" ht="15">
      <c r="A42" s="346">
        <v>17.2</v>
      </c>
      <c r="B42" s="349" t="s">
        <v>594</v>
      </c>
      <c r="C42" s="555">
        <v>0</v>
      </c>
      <c r="D42" s="67"/>
      <c r="E42" s="66"/>
      <c r="F42" s="533"/>
    </row>
    <row r="43" spans="1:6" ht="15">
      <c r="A43" s="346">
        <v>17.3</v>
      </c>
      <c r="B43" s="380" t="s">
        <v>595</v>
      </c>
      <c r="C43" s="557">
        <v>0</v>
      </c>
      <c r="D43" s="69"/>
      <c r="E43" s="66"/>
      <c r="F43" s="533"/>
    </row>
    <row r="44" spans="1:6" ht="15">
      <c r="A44" s="346">
        <v>17.399999999999999</v>
      </c>
      <c r="B44" s="381" t="s">
        <v>596</v>
      </c>
      <c r="C44" s="561">
        <v>2609230.8347084317</v>
      </c>
      <c r="D44" s="67"/>
      <c r="E44" s="66"/>
      <c r="F44" s="533"/>
    </row>
    <row r="45" spans="1:6" ht="15">
      <c r="A45" s="346">
        <v>18</v>
      </c>
      <c r="B45" s="357" t="s">
        <v>597</v>
      </c>
      <c r="C45" s="562">
        <v>347007.03144754807</v>
      </c>
      <c r="D45" s="67"/>
      <c r="E45" s="70"/>
      <c r="F45" s="533"/>
    </row>
    <row r="46" spans="1:6" ht="15">
      <c r="A46" s="346">
        <v>19</v>
      </c>
      <c r="B46" s="357" t="s">
        <v>598</v>
      </c>
      <c r="C46" s="563">
        <f>SUM(C47:C48)</f>
        <v>8925698.6028288882</v>
      </c>
      <c r="D46" s="67"/>
      <c r="F46" s="533"/>
    </row>
    <row r="47" spans="1:6" ht="15">
      <c r="A47" s="346">
        <v>19.100000000000001</v>
      </c>
      <c r="B47" s="382" t="s">
        <v>599</v>
      </c>
      <c r="C47" s="563">
        <v>8362831.9767030878</v>
      </c>
      <c r="D47" s="67"/>
      <c r="F47" s="533"/>
    </row>
    <row r="48" spans="1:6" ht="15">
      <c r="A48" s="346">
        <v>19.2</v>
      </c>
      <c r="B48" s="382" t="s">
        <v>600</v>
      </c>
      <c r="C48" s="563">
        <v>562866.62612579996</v>
      </c>
      <c r="D48" s="67"/>
      <c r="F48" s="533"/>
    </row>
    <row r="49" spans="1:6" ht="15.75">
      <c r="A49" s="346">
        <v>20</v>
      </c>
      <c r="B49" s="352" t="s">
        <v>601</v>
      </c>
      <c r="C49" s="563">
        <v>76026456.342699766</v>
      </c>
      <c r="D49" s="476" t="s">
        <v>736</v>
      </c>
      <c r="F49" s="533"/>
    </row>
    <row r="50" spans="1:6" ht="15">
      <c r="A50" s="346">
        <v>21</v>
      </c>
      <c r="B50" s="383" t="s">
        <v>602</v>
      </c>
      <c r="C50" s="563">
        <v>356454.96450000018</v>
      </c>
      <c r="D50" s="67"/>
      <c r="F50" s="533"/>
    </row>
    <row r="51" spans="1:6" ht="15">
      <c r="A51" s="346">
        <v>21.1</v>
      </c>
      <c r="B51" s="349" t="s">
        <v>603</v>
      </c>
      <c r="C51" s="563">
        <v>0</v>
      </c>
      <c r="D51" s="67"/>
      <c r="F51" s="533"/>
    </row>
    <row r="52" spans="1:6" ht="15">
      <c r="A52" s="346">
        <v>22</v>
      </c>
      <c r="B52" s="353" t="s">
        <v>604</v>
      </c>
      <c r="C52" s="563">
        <f>SUM(C37,C39,C40,C45,C46,C49,C50)</f>
        <v>1076109581.8023846</v>
      </c>
      <c r="D52" s="67"/>
      <c r="F52" s="533"/>
    </row>
    <row r="53" spans="1:6" ht="15">
      <c r="A53" s="346"/>
      <c r="B53" s="354" t="s">
        <v>605</v>
      </c>
      <c r="C53" s="564"/>
      <c r="D53" s="67"/>
      <c r="F53" s="533"/>
    </row>
    <row r="54" spans="1:6" ht="15.75">
      <c r="A54" s="346">
        <v>23</v>
      </c>
      <c r="B54" s="352" t="s">
        <v>606</v>
      </c>
      <c r="C54" s="563">
        <v>114430000</v>
      </c>
      <c r="D54" s="476" t="s">
        <v>737</v>
      </c>
      <c r="F54" s="533"/>
    </row>
    <row r="55" spans="1:6" ht="15">
      <c r="A55" s="346">
        <v>24</v>
      </c>
      <c r="B55" s="352" t="s">
        <v>607</v>
      </c>
      <c r="C55" s="563">
        <v>0</v>
      </c>
      <c r="D55" s="67"/>
      <c r="F55" s="533"/>
    </row>
    <row r="56" spans="1:6" ht="15">
      <c r="A56" s="346">
        <v>25</v>
      </c>
      <c r="B56" s="357" t="s">
        <v>608</v>
      </c>
      <c r="C56" s="563">
        <v>0</v>
      </c>
      <c r="D56" s="67"/>
      <c r="F56" s="533"/>
    </row>
    <row r="57" spans="1:6" ht="15">
      <c r="A57" s="346">
        <v>26</v>
      </c>
      <c r="B57" s="357" t="s">
        <v>609</v>
      </c>
      <c r="C57" s="563">
        <v>0</v>
      </c>
      <c r="D57" s="67"/>
      <c r="F57" s="533"/>
    </row>
    <row r="58" spans="1:6" ht="15">
      <c r="A58" s="346">
        <v>27</v>
      </c>
      <c r="B58" s="357" t="s">
        <v>610</v>
      </c>
      <c r="C58" s="563">
        <f>SUM(C59:C60)</f>
        <v>25763611.367281228</v>
      </c>
      <c r="D58" s="67"/>
      <c r="F58" s="533"/>
    </row>
    <row r="59" spans="1:6" ht="15.75">
      <c r="A59" s="346">
        <v>27.1</v>
      </c>
      <c r="B59" s="381" t="s">
        <v>611</v>
      </c>
      <c r="C59" s="563">
        <v>25763611.367281228</v>
      </c>
      <c r="D59" s="476" t="s">
        <v>738</v>
      </c>
      <c r="F59" s="533"/>
    </row>
    <row r="60" spans="1:6" ht="15">
      <c r="A60" s="346">
        <v>27.2</v>
      </c>
      <c r="B60" s="381" t="s">
        <v>612</v>
      </c>
      <c r="C60" s="563">
        <v>0</v>
      </c>
      <c r="D60" s="67"/>
      <c r="F60" s="533"/>
    </row>
    <row r="61" spans="1:6" ht="15">
      <c r="A61" s="346">
        <v>28</v>
      </c>
      <c r="B61" s="355" t="s">
        <v>613</v>
      </c>
      <c r="C61" s="563">
        <v>0</v>
      </c>
      <c r="D61" s="67"/>
      <c r="F61" s="533"/>
    </row>
    <row r="62" spans="1:6" ht="15">
      <c r="A62" s="346">
        <v>29</v>
      </c>
      <c r="B62" s="357" t="s">
        <v>614</v>
      </c>
      <c r="C62" s="563">
        <f>SUM(C63:C65)</f>
        <v>29260</v>
      </c>
      <c r="D62" s="67"/>
      <c r="F62" s="533"/>
    </row>
    <row r="63" spans="1:6" ht="15">
      <c r="A63" s="346">
        <v>29.1</v>
      </c>
      <c r="B63" s="384" t="s">
        <v>615</v>
      </c>
      <c r="C63" s="563">
        <v>0</v>
      </c>
      <c r="D63" s="67"/>
      <c r="F63" s="533"/>
    </row>
    <row r="64" spans="1:6" ht="15">
      <c r="A64" s="346">
        <v>29.2</v>
      </c>
      <c r="B64" s="382" t="s">
        <v>616</v>
      </c>
      <c r="C64" s="563">
        <v>0</v>
      </c>
      <c r="D64" s="67"/>
      <c r="F64" s="533"/>
    </row>
    <row r="65" spans="1:6" ht="15.75">
      <c r="A65" s="346">
        <v>29.3</v>
      </c>
      <c r="B65" s="382" t="s">
        <v>617</v>
      </c>
      <c r="C65" s="563">
        <v>29260</v>
      </c>
      <c r="D65" s="476" t="s">
        <v>739</v>
      </c>
      <c r="F65" s="533"/>
    </row>
    <row r="66" spans="1:6" ht="15.75">
      <c r="A66" s="346">
        <v>30</v>
      </c>
      <c r="B66" s="357" t="s">
        <v>618</v>
      </c>
      <c r="C66" s="563">
        <v>242691034.31058377</v>
      </c>
      <c r="D66" s="476" t="s">
        <v>740</v>
      </c>
      <c r="F66" s="533"/>
    </row>
    <row r="67" spans="1:6" ht="15">
      <c r="A67" s="346">
        <v>31</v>
      </c>
      <c r="B67" s="385" t="s">
        <v>619</v>
      </c>
      <c r="C67" s="563">
        <f>SUM(C54,C55,C56,C57,C58,C61,C62,C66)</f>
        <v>382913905.67786503</v>
      </c>
      <c r="D67" s="67"/>
      <c r="F67" s="533"/>
    </row>
    <row r="68" spans="1:6" ht="15">
      <c r="A68" s="346">
        <v>32</v>
      </c>
      <c r="B68" s="357" t="s">
        <v>620</v>
      </c>
      <c r="C68" s="563">
        <f>SUM(C52,C67)</f>
        <v>1459023487.4802496</v>
      </c>
      <c r="D68" s="67"/>
      <c r="F68" s="53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1"/>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95" style="4" customWidth="1"/>
    <col min="3" max="3" width="14.7109375"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5" style="4" bestFit="1" customWidth="1"/>
    <col min="10" max="10" width="13.42578125" style="4" bestFit="1" customWidth="1"/>
    <col min="11" max="11" width="13.140625" style="4" bestFit="1" customWidth="1"/>
    <col min="12" max="12" width="13.140625" style="16" bestFit="1" customWidth="1"/>
    <col min="13" max="13" width="16.5703125" style="16" bestFit="1" customWidth="1"/>
    <col min="14" max="14" width="14" style="16" bestFit="1" customWidth="1"/>
    <col min="15" max="16" width="13.140625" style="16" bestFit="1" customWidth="1"/>
    <col min="17" max="17" width="14.7109375" style="16" customWidth="1"/>
    <col min="18" max="18" width="13.140625" style="16" bestFit="1" customWidth="1"/>
    <col min="19" max="19" width="34.85546875" style="16" customWidth="1"/>
    <col min="20" max="16384" width="9.140625" style="16"/>
  </cols>
  <sheetData>
    <row r="1" spans="1:19">
      <c r="A1" s="2" t="s">
        <v>30</v>
      </c>
      <c r="B1" s="3" t="str">
        <f>'Info '!C2</f>
        <v>JSC Cartu Bank</v>
      </c>
    </row>
    <row r="2" spans="1:19">
      <c r="A2" s="2" t="s">
        <v>31</v>
      </c>
      <c r="B2" s="630">
        <f>'1. key ratios '!B2</f>
        <v>45016</v>
      </c>
    </row>
    <row r="4" spans="1:19" ht="26.25" thickBot="1">
      <c r="A4" s="4" t="s">
        <v>146</v>
      </c>
      <c r="B4" s="171" t="s">
        <v>251</v>
      </c>
    </row>
    <row r="5" spans="1:19" s="163" customFormat="1">
      <c r="A5" s="158"/>
      <c r="B5" s="159"/>
      <c r="C5" s="160" t="s">
        <v>0</v>
      </c>
      <c r="D5" s="160" t="s">
        <v>1</v>
      </c>
      <c r="E5" s="160" t="s">
        <v>2</v>
      </c>
      <c r="F5" s="160" t="s">
        <v>3</v>
      </c>
      <c r="G5" s="160" t="s">
        <v>4</v>
      </c>
      <c r="H5" s="160" t="s">
        <v>5</v>
      </c>
      <c r="I5" s="160" t="s">
        <v>8</v>
      </c>
      <c r="J5" s="160" t="s">
        <v>9</v>
      </c>
      <c r="K5" s="160" t="s">
        <v>10</v>
      </c>
      <c r="L5" s="160" t="s">
        <v>11</v>
      </c>
      <c r="M5" s="160" t="s">
        <v>12</v>
      </c>
      <c r="N5" s="160" t="s">
        <v>13</v>
      </c>
      <c r="O5" s="160" t="s">
        <v>235</v>
      </c>
      <c r="P5" s="160" t="s">
        <v>236</v>
      </c>
      <c r="Q5" s="160" t="s">
        <v>237</v>
      </c>
      <c r="R5" s="161" t="s">
        <v>238</v>
      </c>
      <c r="S5" s="162" t="s">
        <v>239</v>
      </c>
    </row>
    <row r="6" spans="1:19" s="163" customFormat="1" ht="99" customHeight="1">
      <c r="A6" s="164"/>
      <c r="B6" s="698" t="s">
        <v>240</v>
      </c>
      <c r="C6" s="694">
        <v>0</v>
      </c>
      <c r="D6" s="695"/>
      <c r="E6" s="694">
        <v>0.2</v>
      </c>
      <c r="F6" s="695"/>
      <c r="G6" s="694">
        <v>0.35</v>
      </c>
      <c r="H6" s="695"/>
      <c r="I6" s="694">
        <v>0.5</v>
      </c>
      <c r="J6" s="695"/>
      <c r="K6" s="694">
        <v>0.75</v>
      </c>
      <c r="L6" s="695"/>
      <c r="M6" s="694">
        <v>1</v>
      </c>
      <c r="N6" s="695"/>
      <c r="O6" s="694">
        <v>1.5</v>
      </c>
      <c r="P6" s="695"/>
      <c r="Q6" s="694">
        <v>2.5</v>
      </c>
      <c r="R6" s="695"/>
      <c r="S6" s="696" t="s">
        <v>145</v>
      </c>
    </row>
    <row r="7" spans="1:19" s="163" customFormat="1" ht="30.75" customHeight="1">
      <c r="A7" s="164"/>
      <c r="B7" s="699"/>
      <c r="C7" s="155" t="s">
        <v>148</v>
      </c>
      <c r="D7" s="155" t="s">
        <v>147</v>
      </c>
      <c r="E7" s="155" t="s">
        <v>148</v>
      </c>
      <c r="F7" s="155" t="s">
        <v>147</v>
      </c>
      <c r="G7" s="155" t="s">
        <v>148</v>
      </c>
      <c r="H7" s="155" t="s">
        <v>147</v>
      </c>
      <c r="I7" s="155" t="s">
        <v>148</v>
      </c>
      <c r="J7" s="155" t="s">
        <v>147</v>
      </c>
      <c r="K7" s="155" t="s">
        <v>148</v>
      </c>
      <c r="L7" s="155" t="s">
        <v>147</v>
      </c>
      <c r="M7" s="155" t="s">
        <v>148</v>
      </c>
      <c r="N7" s="155" t="s">
        <v>147</v>
      </c>
      <c r="O7" s="155" t="s">
        <v>148</v>
      </c>
      <c r="P7" s="155" t="s">
        <v>147</v>
      </c>
      <c r="Q7" s="155" t="s">
        <v>148</v>
      </c>
      <c r="R7" s="155" t="s">
        <v>147</v>
      </c>
      <c r="S7" s="697"/>
    </row>
    <row r="8" spans="1:19">
      <c r="A8" s="72">
        <v>1</v>
      </c>
      <c r="B8" s="1" t="s">
        <v>51</v>
      </c>
      <c r="C8" s="565">
        <v>36184151.654106215</v>
      </c>
      <c r="D8" s="565"/>
      <c r="E8" s="565">
        <v>0</v>
      </c>
      <c r="F8" s="565"/>
      <c r="G8" s="565">
        <v>0</v>
      </c>
      <c r="H8" s="565"/>
      <c r="I8" s="565">
        <v>0</v>
      </c>
      <c r="J8" s="565"/>
      <c r="K8" s="565">
        <v>0</v>
      </c>
      <c r="L8" s="565"/>
      <c r="M8" s="565">
        <v>205410301.74948925</v>
      </c>
      <c r="N8" s="565"/>
      <c r="O8" s="565">
        <v>0</v>
      </c>
      <c r="P8" s="565"/>
      <c r="Q8" s="565">
        <v>0</v>
      </c>
      <c r="R8" s="565"/>
      <c r="S8" s="565">
        <f>$C$6*SUM(C8:D8)+$E$6*SUM(E8:F8)+$G$6*SUM(G8:H8)+$I$6*SUM(I8:J8)+$K$6*SUM(K8:L8)+$M$6*SUM(M8:N8)+$O$6*SUM(O8:P8)+$Q$6*SUM(Q8:R8)</f>
        <v>205410301.74948925</v>
      </c>
    </row>
    <row r="9" spans="1:19">
      <c r="A9" s="72">
        <v>2</v>
      </c>
      <c r="B9" s="1" t="s">
        <v>52</v>
      </c>
      <c r="C9" s="565">
        <v>0</v>
      </c>
      <c r="D9" s="565"/>
      <c r="E9" s="565">
        <v>0</v>
      </c>
      <c r="F9" s="565"/>
      <c r="G9" s="565">
        <v>0</v>
      </c>
      <c r="H9" s="565"/>
      <c r="I9" s="565">
        <v>0</v>
      </c>
      <c r="J9" s="565"/>
      <c r="K9" s="565">
        <v>0</v>
      </c>
      <c r="L9" s="565"/>
      <c r="M9" s="565">
        <v>0</v>
      </c>
      <c r="N9" s="565"/>
      <c r="O9" s="565">
        <v>0</v>
      </c>
      <c r="P9" s="565"/>
      <c r="Q9" s="565">
        <v>0</v>
      </c>
      <c r="R9" s="565"/>
      <c r="S9" s="565">
        <f t="shared" ref="S9:S21" si="0">$C$6*SUM(C9:D9)+$E$6*SUM(E9:F9)+$G$6*SUM(G9:H9)+$I$6*SUM(I9:J9)+$K$6*SUM(K9:L9)+$M$6*SUM(M9:N9)+$O$6*SUM(O9:P9)+$Q$6*SUM(Q9:R9)</f>
        <v>0</v>
      </c>
    </row>
    <row r="10" spans="1:19">
      <c r="A10" s="72">
        <v>3</v>
      </c>
      <c r="B10" s="1" t="s">
        <v>164</v>
      </c>
      <c r="C10" s="565">
        <v>0</v>
      </c>
      <c r="D10" s="565"/>
      <c r="E10" s="565">
        <v>0</v>
      </c>
      <c r="F10" s="565"/>
      <c r="G10" s="565">
        <v>0</v>
      </c>
      <c r="H10" s="565"/>
      <c r="I10" s="565">
        <v>0</v>
      </c>
      <c r="J10" s="565"/>
      <c r="K10" s="565">
        <v>0</v>
      </c>
      <c r="L10" s="565"/>
      <c r="M10" s="565">
        <v>0</v>
      </c>
      <c r="N10" s="565"/>
      <c r="O10" s="565">
        <v>0</v>
      </c>
      <c r="P10" s="565"/>
      <c r="Q10" s="565">
        <v>0</v>
      </c>
      <c r="R10" s="565"/>
      <c r="S10" s="565">
        <f t="shared" si="0"/>
        <v>0</v>
      </c>
    </row>
    <row r="11" spans="1:19">
      <c r="A11" s="72">
        <v>4</v>
      </c>
      <c r="B11" s="1" t="s">
        <v>53</v>
      </c>
      <c r="C11" s="565">
        <v>0</v>
      </c>
      <c r="D11" s="565"/>
      <c r="E11" s="565">
        <v>0</v>
      </c>
      <c r="F11" s="565"/>
      <c r="G11" s="565">
        <v>0</v>
      </c>
      <c r="H11" s="565"/>
      <c r="I11" s="565">
        <v>0</v>
      </c>
      <c r="J11" s="565"/>
      <c r="K11" s="565">
        <v>0</v>
      </c>
      <c r="L11" s="565"/>
      <c r="M11" s="565">
        <v>0</v>
      </c>
      <c r="N11" s="565"/>
      <c r="O11" s="565">
        <v>0</v>
      </c>
      <c r="P11" s="565"/>
      <c r="Q11" s="565">
        <v>0</v>
      </c>
      <c r="R11" s="565"/>
      <c r="S11" s="565">
        <f t="shared" si="0"/>
        <v>0</v>
      </c>
    </row>
    <row r="12" spans="1:19">
      <c r="A12" s="72">
        <v>5</v>
      </c>
      <c r="B12" s="1" t="s">
        <v>54</v>
      </c>
      <c r="C12" s="565">
        <v>0</v>
      </c>
      <c r="D12" s="565"/>
      <c r="E12" s="565">
        <v>0</v>
      </c>
      <c r="F12" s="565"/>
      <c r="G12" s="565">
        <v>0</v>
      </c>
      <c r="H12" s="565"/>
      <c r="I12" s="565">
        <v>0</v>
      </c>
      <c r="J12" s="565"/>
      <c r="K12" s="565">
        <v>0</v>
      </c>
      <c r="L12" s="565"/>
      <c r="M12" s="565">
        <v>0</v>
      </c>
      <c r="N12" s="565"/>
      <c r="O12" s="565">
        <v>0</v>
      </c>
      <c r="P12" s="565"/>
      <c r="Q12" s="565">
        <v>0</v>
      </c>
      <c r="R12" s="565"/>
      <c r="S12" s="565">
        <f t="shared" si="0"/>
        <v>0</v>
      </c>
    </row>
    <row r="13" spans="1:19">
      <c r="A13" s="72">
        <v>6</v>
      </c>
      <c r="B13" s="1" t="s">
        <v>55</v>
      </c>
      <c r="C13" s="565">
        <v>0</v>
      </c>
      <c r="D13" s="565"/>
      <c r="E13" s="565">
        <v>165059678.66833821</v>
      </c>
      <c r="F13" s="565"/>
      <c r="G13" s="565">
        <v>0</v>
      </c>
      <c r="H13" s="565"/>
      <c r="I13" s="565">
        <v>133032686.82481496</v>
      </c>
      <c r="J13" s="565"/>
      <c r="K13" s="565">
        <v>0</v>
      </c>
      <c r="L13" s="565"/>
      <c r="M13" s="565">
        <v>0</v>
      </c>
      <c r="N13" s="565"/>
      <c r="O13" s="565">
        <v>0</v>
      </c>
      <c r="P13" s="565"/>
      <c r="Q13" s="565">
        <v>0</v>
      </c>
      <c r="R13" s="565"/>
      <c r="S13" s="565">
        <f t="shared" si="0"/>
        <v>99528279.14607513</v>
      </c>
    </row>
    <row r="14" spans="1:19">
      <c r="A14" s="72">
        <v>7</v>
      </c>
      <c r="B14" s="1" t="s">
        <v>56</v>
      </c>
      <c r="C14" s="565">
        <v>0</v>
      </c>
      <c r="D14" s="565"/>
      <c r="E14" s="565">
        <v>0</v>
      </c>
      <c r="F14" s="565"/>
      <c r="G14" s="565">
        <v>0</v>
      </c>
      <c r="H14" s="565"/>
      <c r="I14" s="565">
        <v>0</v>
      </c>
      <c r="J14" s="565"/>
      <c r="K14" s="565">
        <v>0</v>
      </c>
      <c r="L14" s="565"/>
      <c r="M14" s="565">
        <v>659125385.69078946</v>
      </c>
      <c r="N14" s="565">
        <v>49614991.529155448</v>
      </c>
      <c r="O14" s="565">
        <v>0</v>
      </c>
      <c r="P14" s="565"/>
      <c r="Q14" s="565">
        <v>0</v>
      </c>
      <c r="R14" s="565"/>
      <c r="S14" s="565">
        <f t="shared" si="0"/>
        <v>708740377.21994495</v>
      </c>
    </row>
    <row r="15" spans="1:19">
      <c r="A15" s="72">
        <v>8</v>
      </c>
      <c r="B15" s="1" t="s">
        <v>57</v>
      </c>
      <c r="C15" s="565">
        <v>0</v>
      </c>
      <c r="D15" s="565"/>
      <c r="E15" s="565">
        <v>0</v>
      </c>
      <c r="F15" s="565"/>
      <c r="G15" s="565">
        <v>0</v>
      </c>
      <c r="H15" s="565"/>
      <c r="I15" s="565">
        <v>0</v>
      </c>
      <c r="J15" s="565"/>
      <c r="K15" s="565">
        <v>0</v>
      </c>
      <c r="L15" s="565"/>
      <c r="M15" s="565">
        <v>0</v>
      </c>
      <c r="N15" s="565"/>
      <c r="O15" s="565">
        <v>0</v>
      </c>
      <c r="P15" s="565"/>
      <c r="Q15" s="565">
        <v>0</v>
      </c>
      <c r="R15" s="565"/>
      <c r="S15" s="565">
        <f t="shared" si="0"/>
        <v>0</v>
      </c>
    </row>
    <row r="16" spans="1:19">
      <c r="A16" s="72">
        <v>9</v>
      </c>
      <c r="B16" s="1" t="s">
        <v>58</v>
      </c>
      <c r="C16" s="565">
        <v>0</v>
      </c>
      <c r="D16" s="565"/>
      <c r="E16" s="565">
        <v>0</v>
      </c>
      <c r="F16" s="565"/>
      <c r="G16" s="565">
        <v>0</v>
      </c>
      <c r="H16" s="565"/>
      <c r="I16" s="565">
        <v>0</v>
      </c>
      <c r="J16" s="565"/>
      <c r="K16" s="565">
        <v>0</v>
      </c>
      <c r="L16" s="565"/>
      <c r="M16" s="565">
        <v>0</v>
      </c>
      <c r="N16" s="565"/>
      <c r="O16" s="565">
        <v>0</v>
      </c>
      <c r="P16" s="565"/>
      <c r="Q16" s="565">
        <v>0</v>
      </c>
      <c r="R16" s="565"/>
      <c r="S16" s="565">
        <f t="shared" si="0"/>
        <v>0</v>
      </c>
    </row>
    <row r="17" spans="1:19">
      <c r="A17" s="72">
        <v>10</v>
      </c>
      <c r="B17" s="1" t="s">
        <v>59</v>
      </c>
      <c r="C17" s="565">
        <v>0</v>
      </c>
      <c r="D17" s="565"/>
      <c r="E17" s="565">
        <v>0</v>
      </c>
      <c r="F17" s="565"/>
      <c r="G17" s="565">
        <v>0</v>
      </c>
      <c r="H17" s="565"/>
      <c r="I17" s="565">
        <v>0</v>
      </c>
      <c r="J17" s="565"/>
      <c r="K17" s="565">
        <v>0</v>
      </c>
      <c r="L17" s="565"/>
      <c r="M17" s="565">
        <v>79281769.716666266</v>
      </c>
      <c r="N17" s="565">
        <v>111070.02612024895</v>
      </c>
      <c r="O17" s="565">
        <v>0</v>
      </c>
      <c r="P17" s="565"/>
      <c r="Q17" s="565">
        <v>0</v>
      </c>
      <c r="R17" s="565"/>
      <c r="S17" s="565">
        <f t="shared" si="0"/>
        <v>79392839.742786512</v>
      </c>
    </row>
    <row r="18" spans="1:19">
      <c r="A18" s="72">
        <v>11</v>
      </c>
      <c r="B18" s="1" t="s">
        <v>60</v>
      </c>
      <c r="C18" s="565">
        <v>0</v>
      </c>
      <c r="D18" s="565"/>
      <c r="E18" s="565">
        <v>0</v>
      </c>
      <c r="F18" s="565"/>
      <c r="G18" s="565">
        <v>0</v>
      </c>
      <c r="H18" s="565"/>
      <c r="I18" s="565">
        <v>0</v>
      </c>
      <c r="J18" s="565"/>
      <c r="K18" s="565">
        <v>0</v>
      </c>
      <c r="L18" s="565"/>
      <c r="M18" s="565">
        <v>0</v>
      </c>
      <c r="N18" s="565"/>
      <c r="O18" s="565">
        <v>0</v>
      </c>
      <c r="P18" s="565"/>
      <c r="Q18" s="565">
        <v>0</v>
      </c>
      <c r="R18" s="565"/>
      <c r="S18" s="565">
        <f t="shared" si="0"/>
        <v>0</v>
      </c>
    </row>
    <row r="19" spans="1:19">
      <c r="A19" s="72">
        <v>12</v>
      </c>
      <c r="B19" s="1" t="s">
        <v>61</v>
      </c>
      <c r="C19" s="565">
        <v>0</v>
      </c>
      <c r="D19" s="565"/>
      <c r="E19" s="565">
        <v>0</v>
      </c>
      <c r="F19" s="565"/>
      <c r="G19" s="565">
        <v>0</v>
      </c>
      <c r="H19" s="565"/>
      <c r="I19" s="565">
        <v>0</v>
      </c>
      <c r="J19" s="565"/>
      <c r="K19" s="565">
        <v>0</v>
      </c>
      <c r="L19" s="565"/>
      <c r="M19" s="565">
        <v>0</v>
      </c>
      <c r="N19" s="565"/>
      <c r="O19" s="565">
        <v>0</v>
      </c>
      <c r="P19" s="565"/>
      <c r="Q19" s="565">
        <v>0</v>
      </c>
      <c r="R19" s="565"/>
      <c r="S19" s="565">
        <f t="shared" si="0"/>
        <v>0</v>
      </c>
    </row>
    <row r="20" spans="1:19">
      <c r="A20" s="72">
        <v>13</v>
      </c>
      <c r="B20" s="1" t="s">
        <v>144</v>
      </c>
      <c r="C20" s="565">
        <v>0</v>
      </c>
      <c r="D20" s="565"/>
      <c r="E20" s="565">
        <v>0</v>
      </c>
      <c r="F20" s="565"/>
      <c r="G20" s="565">
        <v>0</v>
      </c>
      <c r="H20" s="565"/>
      <c r="I20" s="565">
        <v>0</v>
      </c>
      <c r="J20" s="565"/>
      <c r="K20" s="565">
        <v>0</v>
      </c>
      <c r="L20" s="565"/>
      <c r="M20" s="565">
        <v>0</v>
      </c>
      <c r="N20" s="565"/>
      <c r="O20" s="565">
        <v>0</v>
      </c>
      <c r="P20" s="565"/>
      <c r="Q20" s="565">
        <v>0</v>
      </c>
      <c r="R20" s="565"/>
      <c r="S20" s="565">
        <f t="shared" si="0"/>
        <v>0</v>
      </c>
    </row>
    <row r="21" spans="1:19">
      <c r="A21" s="72">
        <v>14</v>
      </c>
      <c r="B21" s="1" t="s">
        <v>63</v>
      </c>
      <c r="C21" s="565">
        <v>29010689.401043221</v>
      </c>
      <c r="D21" s="565"/>
      <c r="E21" s="565">
        <v>0</v>
      </c>
      <c r="F21" s="565"/>
      <c r="G21" s="565">
        <v>0</v>
      </c>
      <c r="H21" s="565"/>
      <c r="I21" s="565">
        <v>0</v>
      </c>
      <c r="J21" s="565"/>
      <c r="K21" s="565">
        <v>0</v>
      </c>
      <c r="L21" s="565"/>
      <c r="M21" s="565">
        <v>129727568.38311288</v>
      </c>
      <c r="N21" s="565">
        <v>866148.49970086326</v>
      </c>
      <c r="O21" s="565">
        <v>0</v>
      </c>
      <c r="P21" s="565"/>
      <c r="Q21" s="565">
        <v>16936442.969529547</v>
      </c>
      <c r="R21" s="565"/>
      <c r="S21" s="565">
        <f t="shared" si="0"/>
        <v>172934824.30663759</v>
      </c>
    </row>
    <row r="22" spans="1:19" ht="13.5" thickBot="1">
      <c r="A22" s="73"/>
      <c r="B22" s="74" t="s">
        <v>64</v>
      </c>
      <c r="C22" s="566">
        <f>SUM(C8:C21)</f>
        <v>65194841.055149436</v>
      </c>
      <c r="D22" s="566">
        <f t="shared" ref="D22:J22" si="1">SUM(D8:D21)</f>
        <v>0</v>
      </c>
      <c r="E22" s="566">
        <f t="shared" si="1"/>
        <v>165059678.66833821</v>
      </c>
      <c r="F22" s="566">
        <f t="shared" si="1"/>
        <v>0</v>
      </c>
      <c r="G22" s="566">
        <f t="shared" si="1"/>
        <v>0</v>
      </c>
      <c r="H22" s="566">
        <f t="shared" si="1"/>
        <v>0</v>
      </c>
      <c r="I22" s="566">
        <f t="shared" si="1"/>
        <v>133032686.82481496</v>
      </c>
      <c r="J22" s="566">
        <f t="shared" si="1"/>
        <v>0</v>
      </c>
      <c r="K22" s="566">
        <f t="shared" ref="K22:S22" si="2">SUM(K8:K21)</f>
        <v>0</v>
      </c>
      <c r="L22" s="566">
        <f t="shared" si="2"/>
        <v>0</v>
      </c>
      <c r="M22" s="566">
        <f t="shared" si="2"/>
        <v>1073545025.5400579</v>
      </c>
      <c r="N22" s="566">
        <f t="shared" si="2"/>
        <v>50592210.05497656</v>
      </c>
      <c r="O22" s="566">
        <f t="shared" si="2"/>
        <v>0</v>
      </c>
      <c r="P22" s="566">
        <f t="shared" si="2"/>
        <v>0</v>
      </c>
      <c r="Q22" s="566">
        <f t="shared" si="2"/>
        <v>16936442.969529547</v>
      </c>
      <c r="R22" s="566">
        <f t="shared" si="2"/>
        <v>0</v>
      </c>
      <c r="S22" s="566">
        <f t="shared" si="2"/>
        <v>1266006622.1649332</v>
      </c>
    </row>
    <row r="25" spans="1:19">
      <c r="C25" s="491"/>
      <c r="D25" s="491"/>
      <c r="E25" s="491"/>
      <c r="F25" s="491"/>
      <c r="G25" s="491"/>
      <c r="H25" s="491"/>
      <c r="I25" s="491"/>
      <c r="J25" s="491"/>
      <c r="K25" s="491"/>
      <c r="L25" s="491"/>
      <c r="M25" s="491"/>
      <c r="N25" s="491"/>
      <c r="O25" s="491"/>
      <c r="P25" s="491"/>
      <c r="Q25" s="491"/>
      <c r="R25" s="491"/>
      <c r="S25" s="491"/>
    </row>
    <row r="26" spans="1:19">
      <c r="C26" s="491"/>
      <c r="D26" s="491"/>
      <c r="E26" s="491"/>
      <c r="F26" s="491"/>
      <c r="G26" s="491"/>
      <c r="H26" s="491"/>
      <c r="I26" s="491"/>
      <c r="J26" s="491"/>
      <c r="K26" s="491"/>
      <c r="L26" s="491"/>
      <c r="M26" s="491"/>
      <c r="N26" s="491"/>
      <c r="O26" s="491"/>
      <c r="P26" s="491"/>
      <c r="Q26" s="491"/>
      <c r="R26" s="491"/>
      <c r="S26" s="491"/>
    </row>
    <row r="27" spans="1:19">
      <c r="C27" s="491"/>
      <c r="D27" s="491"/>
      <c r="E27" s="491"/>
      <c r="F27" s="491"/>
      <c r="G27" s="491"/>
      <c r="H27" s="491"/>
      <c r="I27" s="491"/>
      <c r="J27" s="491"/>
      <c r="K27" s="491"/>
      <c r="L27" s="491"/>
      <c r="M27" s="491"/>
      <c r="N27" s="491"/>
      <c r="O27" s="491"/>
      <c r="P27" s="491"/>
      <c r="Q27" s="491"/>
      <c r="R27" s="491"/>
      <c r="S27" s="491"/>
    </row>
    <row r="28" spans="1:19">
      <c r="C28" s="491"/>
      <c r="D28" s="491"/>
      <c r="E28" s="491"/>
      <c r="F28" s="491"/>
      <c r="G28" s="491"/>
      <c r="H28" s="491"/>
      <c r="I28" s="491"/>
      <c r="J28" s="491"/>
      <c r="K28" s="491"/>
      <c r="L28" s="491"/>
      <c r="M28" s="491"/>
      <c r="N28" s="491"/>
      <c r="O28" s="491"/>
      <c r="P28" s="491"/>
      <c r="Q28" s="491"/>
      <c r="R28" s="491"/>
      <c r="S28" s="491"/>
    </row>
    <row r="29" spans="1:19">
      <c r="C29" s="491"/>
      <c r="D29" s="491"/>
      <c r="E29" s="491"/>
      <c r="F29" s="491"/>
      <c r="G29" s="491"/>
      <c r="H29" s="491"/>
      <c r="I29" s="491"/>
      <c r="J29" s="491"/>
      <c r="K29" s="491"/>
      <c r="L29" s="491"/>
      <c r="M29" s="491"/>
      <c r="N29" s="491"/>
      <c r="O29" s="491"/>
      <c r="P29" s="491"/>
      <c r="Q29" s="491"/>
      <c r="R29" s="491"/>
      <c r="S29" s="491"/>
    </row>
    <row r="30" spans="1:19">
      <c r="C30" s="491"/>
      <c r="D30" s="491"/>
      <c r="E30" s="491"/>
      <c r="F30" s="491"/>
      <c r="G30" s="491"/>
      <c r="H30" s="491"/>
      <c r="I30" s="491"/>
      <c r="J30" s="491"/>
      <c r="K30" s="491"/>
      <c r="L30" s="491"/>
      <c r="M30" s="491"/>
      <c r="N30" s="491"/>
      <c r="O30" s="491"/>
      <c r="P30" s="491"/>
      <c r="Q30" s="491"/>
      <c r="R30" s="491"/>
      <c r="S30" s="491"/>
    </row>
    <row r="31" spans="1:19">
      <c r="C31" s="491"/>
      <c r="D31" s="491"/>
      <c r="E31" s="491"/>
      <c r="F31" s="491"/>
      <c r="G31" s="491"/>
      <c r="H31" s="491"/>
      <c r="I31" s="491"/>
      <c r="J31" s="491"/>
      <c r="K31" s="491"/>
      <c r="L31" s="491"/>
      <c r="M31" s="491"/>
      <c r="N31" s="491"/>
      <c r="O31" s="491"/>
      <c r="P31" s="491"/>
      <c r="Q31" s="491"/>
      <c r="R31" s="491"/>
      <c r="S31" s="491"/>
    </row>
    <row r="32" spans="1:19">
      <c r="C32" s="491"/>
      <c r="D32" s="491"/>
      <c r="E32" s="491"/>
      <c r="F32" s="491"/>
      <c r="G32" s="491"/>
      <c r="H32" s="491"/>
      <c r="I32" s="491"/>
      <c r="J32" s="491"/>
      <c r="K32" s="491"/>
      <c r="L32" s="491"/>
      <c r="M32" s="491"/>
      <c r="N32" s="491"/>
      <c r="O32" s="491"/>
      <c r="P32" s="491"/>
      <c r="Q32" s="491"/>
      <c r="R32" s="491"/>
      <c r="S32" s="491"/>
    </row>
    <row r="33" spans="3:19">
      <c r="C33" s="491"/>
      <c r="D33" s="491"/>
      <c r="E33" s="491"/>
      <c r="F33" s="491"/>
      <c r="G33" s="491"/>
      <c r="H33" s="491"/>
      <c r="I33" s="491"/>
      <c r="J33" s="491"/>
      <c r="K33" s="491"/>
      <c r="L33" s="491"/>
      <c r="M33" s="491"/>
      <c r="N33" s="491"/>
      <c r="O33" s="491"/>
      <c r="P33" s="491"/>
      <c r="Q33" s="491"/>
      <c r="R33" s="491"/>
      <c r="S33" s="491"/>
    </row>
    <row r="34" spans="3:19">
      <c r="C34" s="491"/>
      <c r="D34" s="491"/>
      <c r="E34" s="491"/>
      <c r="F34" s="491"/>
      <c r="G34" s="491"/>
      <c r="H34" s="491"/>
      <c r="I34" s="491"/>
      <c r="J34" s="491"/>
      <c r="K34" s="491"/>
      <c r="L34" s="491"/>
      <c r="M34" s="491"/>
      <c r="N34" s="491"/>
      <c r="O34" s="491"/>
      <c r="P34" s="491"/>
      <c r="Q34" s="491"/>
      <c r="R34" s="491"/>
      <c r="S34" s="491"/>
    </row>
    <row r="35" spans="3:19">
      <c r="C35" s="491"/>
      <c r="D35" s="491"/>
      <c r="E35" s="491"/>
      <c r="F35" s="491"/>
      <c r="G35" s="491"/>
      <c r="H35" s="491"/>
      <c r="I35" s="491"/>
      <c r="J35" s="491"/>
      <c r="K35" s="491"/>
      <c r="L35" s="491"/>
      <c r="M35" s="491"/>
      <c r="N35" s="491"/>
      <c r="O35" s="491"/>
      <c r="P35" s="491"/>
      <c r="Q35" s="491"/>
      <c r="R35" s="491"/>
      <c r="S35" s="491"/>
    </row>
    <row r="36" spans="3:19">
      <c r="C36" s="491"/>
      <c r="D36" s="491"/>
      <c r="E36" s="491"/>
      <c r="F36" s="491"/>
      <c r="G36" s="491"/>
      <c r="H36" s="491"/>
      <c r="I36" s="491"/>
      <c r="J36" s="491"/>
      <c r="K36" s="491"/>
      <c r="L36" s="491"/>
      <c r="M36" s="491"/>
      <c r="N36" s="491"/>
      <c r="O36" s="491"/>
      <c r="P36" s="491"/>
      <c r="Q36" s="491"/>
      <c r="R36" s="491"/>
      <c r="S36" s="491"/>
    </row>
    <row r="37" spans="3:19">
      <c r="C37" s="491"/>
      <c r="D37" s="491"/>
      <c r="E37" s="491"/>
      <c r="F37" s="491"/>
      <c r="G37" s="491"/>
      <c r="H37" s="491"/>
      <c r="I37" s="491"/>
      <c r="J37" s="491"/>
      <c r="K37" s="491"/>
      <c r="L37" s="491"/>
      <c r="M37" s="491"/>
      <c r="N37" s="491"/>
      <c r="O37" s="491"/>
      <c r="P37" s="491"/>
      <c r="Q37" s="491"/>
      <c r="R37" s="491"/>
      <c r="S37" s="491"/>
    </row>
    <row r="38" spans="3:19">
      <c r="C38" s="491"/>
      <c r="D38" s="491"/>
      <c r="E38" s="491"/>
      <c r="F38" s="491"/>
      <c r="G38" s="491"/>
      <c r="H38" s="491"/>
      <c r="I38" s="491"/>
      <c r="J38" s="491"/>
      <c r="K38" s="491"/>
      <c r="L38" s="491"/>
      <c r="M38" s="491"/>
      <c r="N38" s="491"/>
      <c r="O38" s="491"/>
      <c r="P38" s="491"/>
      <c r="Q38" s="491"/>
      <c r="R38" s="491"/>
      <c r="S38" s="491"/>
    </row>
    <row r="39" spans="3:19">
      <c r="C39" s="491"/>
      <c r="D39" s="491"/>
      <c r="E39" s="491"/>
      <c r="F39" s="491"/>
      <c r="G39" s="491"/>
      <c r="H39" s="491"/>
      <c r="I39" s="491"/>
      <c r="J39" s="491"/>
      <c r="K39" s="491"/>
      <c r="L39" s="491"/>
      <c r="M39" s="491"/>
      <c r="N39" s="491"/>
      <c r="O39" s="491"/>
      <c r="P39" s="491"/>
      <c r="Q39" s="491"/>
      <c r="R39" s="491"/>
      <c r="S39" s="491"/>
    </row>
    <row r="40" spans="3:19">
      <c r="C40" s="491"/>
      <c r="D40" s="491"/>
      <c r="E40" s="491"/>
      <c r="F40" s="491"/>
      <c r="G40" s="491"/>
      <c r="H40" s="491"/>
      <c r="I40" s="491"/>
      <c r="J40" s="491"/>
      <c r="K40" s="491"/>
      <c r="L40" s="491"/>
      <c r="M40" s="491"/>
      <c r="N40" s="491"/>
      <c r="O40" s="491"/>
      <c r="P40" s="491"/>
      <c r="Q40" s="491"/>
      <c r="R40" s="491"/>
      <c r="S40" s="491"/>
    </row>
    <row r="41" spans="3:19">
      <c r="C41" s="491"/>
      <c r="D41" s="491"/>
      <c r="E41" s="491"/>
      <c r="F41" s="491"/>
      <c r="G41" s="491"/>
      <c r="H41" s="491"/>
      <c r="I41" s="491"/>
      <c r="J41" s="491"/>
      <c r="K41" s="491"/>
      <c r="L41" s="491"/>
      <c r="M41" s="491"/>
      <c r="N41" s="491"/>
      <c r="O41" s="491"/>
      <c r="P41" s="491"/>
      <c r="Q41" s="491"/>
      <c r="R41" s="491"/>
      <c r="S41" s="491"/>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40"/>
  <sheetViews>
    <sheetView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6"/>
  </cols>
  <sheetData>
    <row r="1" spans="1:22">
      <c r="A1" s="2" t="s">
        <v>30</v>
      </c>
      <c r="B1" s="3" t="str">
        <f>'Info '!C2</f>
        <v>JSC Cartu Bank</v>
      </c>
    </row>
    <row r="2" spans="1:22">
      <c r="A2" s="2" t="s">
        <v>31</v>
      </c>
      <c r="B2" s="630">
        <f>'1. key ratios '!B2</f>
        <v>45016</v>
      </c>
    </row>
    <row r="4" spans="1:22" ht="13.5" thickBot="1">
      <c r="A4" s="4" t="s">
        <v>243</v>
      </c>
      <c r="B4" s="75" t="s">
        <v>50</v>
      </c>
      <c r="V4" s="17" t="s">
        <v>35</v>
      </c>
    </row>
    <row r="5" spans="1:22" ht="12.75" customHeight="1">
      <c r="A5" s="76"/>
      <c r="B5" s="77"/>
      <c r="C5" s="700" t="s">
        <v>169</v>
      </c>
      <c r="D5" s="701"/>
      <c r="E5" s="701"/>
      <c r="F5" s="701"/>
      <c r="G5" s="701"/>
      <c r="H5" s="701"/>
      <c r="I5" s="701"/>
      <c r="J5" s="701"/>
      <c r="K5" s="701"/>
      <c r="L5" s="702"/>
      <c r="M5" s="703" t="s">
        <v>170</v>
      </c>
      <c r="N5" s="704"/>
      <c r="O5" s="704"/>
      <c r="P5" s="704"/>
      <c r="Q5" s="704"/>
      <c r="R5" s="704"/>
      <c r="S5" s="705"/>
      <c r="T5" s="708" t="s">
        <v>241</v>
      </c>
      <c r="U5" s="708" t="s">
        <v>242</v>
      </c>
      <c r="V5" s="706" t="s">
        <v>76</v>
      </c>
    </row>
    <row r="6" spans="1:22" s="43" customFormat="1" ht="102">
      <c r="A6" s="41"/>
      <c r="B6" s="78"/>
      <c r="C6" s="79" t="s">
        <v>65</v>
      </c>
      <c r="D6" s="139" t="s">
        <v>66</v>
      </c>
      <c r="E6" s="99" t="s">
        <v>172</v>
      </c>
      <c r="F6" s="99" t="s">
        <v>173</v>
      </c>
      <c r="G6" s="139" t="s">
        <v>176</v>
      </c>
      <c r="H6" s="139" t="s">
        <v>171</v>
      </c>
      <c r="I6" s="139" t="s">
        <v>67</v>
      </c>
      <c r="J6" s="139" t="s">
        <v>68</v>
      </c>
      <c r="K6" s="80" t="s">
        <v>69</v>
      </c>
      <c r="L6" s="81" t="s">
        <v>70</v>
      </c>
      <c r="M6" s="79" t="s">
        <v>174</v>
      </c>
      <c r="N6" s="80" t="s">
        <v>71</v>
      </c>
      <c r="O6" s="80" t="s">
        <v>72</v>
      </c>
      <c r="P6" s="80" t="s">
        <v>73</v>
      </c>
      <c r="Q6" s="80" t="s">
        <v>74</v>
      </c>
      <c r="R6" s="80" t="s">
        <v>75</v>
      </c>
      <c r="S6" s="157" t="s">
        <v>175</v>
      </c>
      <c r="T6" s="709"/>
      <c r="U6" s="709"/>
      <c r="V6" s="707"/>
    </row>
    <row r="7" spans="1:22">
      <c r="A7" s="82">
        <v>1</v>
      </c>
      <c r="B7" s="1" t="s">
        <v>51</v>
      </c>
      <c r="C7" s="649"/>
      <c r="D7" s="565"/>
      <c r="E7" s="565"/>
      <c r="F7" s="565"/>
      <c r="G7" s="565"/>
      <c r="H7" s="565"/>
      <c r="I7" s="565"/>
      <c r="J7" s="565"/>
      <c r="K7" s="565"/>
      <c r="L7" s="536"/>
      <c r="M7" s="649"/>
      <c r="N7" s="565"/>
      <c r="O7" s="565"/>
      <c r="P7" s="565"/>
      <c r="Q7" s="565"/>
      <c r="R7" s="565"/>
      <c r="S7" s="536"/>
      <c r="T7" s="650"/>
      <c r="U7" s="650"/>
      <c r="V7" s="651">
        <f>SUM(C7:S7)</f>
        <v>0</v>
      </c>
    </row>
    <row r="8" spans="1:22">
      <c r="A8" s="82">
        <v>2</v>
      </c>
      <c r="B8" s="1" t="s">
        <v>52</v>
      </c>
      <c r="C8" s="649"/>
      <c r="D8" s="565"/>
      <c r="E8" s="565"/>
      <c r="F8" s="565"/>
      <c r="G8" s="565"/>
      <c r="H8" s="565"/>
      <c r="I8" s="565"/>
      <c r="J8" s="565"/>
      <c r="K8" s="565"/>
      <c r="L8" s="536"/>
      <c r="M8" s="649"/>
      <c r="N8" s="565"/>
      <c r="O8" s="565"/>
      <c r="P8" s="565"/>
      <c r="Q8" s="565"/>
      <c r="R8" s="565"/>
      <c r="S8" s="536"/>
      <c r="T8" s="650"/>
      <c r="U8" s="650"/>
      <c r="V8" s="651">
        <f t="shared" ref="V8:V20" si="0">SUM(C8:S8)</f>
        <v>0</v>
      </c>
    </row>
    <row r="9" spans="1:22">
      <c r="A9" s="82">
        <v>3</v>
      </c>
      <c r="B9" s="1" t="s">
        <v>165</v>
      </c>
      <c r="C9" s="649"/>
      <c r="D9" s="565"/>
      <c r="E9" s="565"/>
      <c r="F9" s="565"/>
      <c r="G9" s="565"/>
      <c r="H9" s="565"/>
      <c r="I9" s="565"/>
      <c r="J9" s="565"/>
      <c r="K9" s="565"/>
      <c r="L9" s="536"/>
      <c r="M9" s="649"/>
      <c r="N9" s="565"/>
      <c r="O9" s="565"/>
      <c r="P9" s="565"/>
      <c r="Q9" s="565"/>
      <c r="R9" s="565"/>
      <c r="S9" s="536"/>
      <c r="T9" s="650"/>
      <c r="U9" s="650"/>
      <c r="V9" s="651">
        <f t="shared" si="0"/>
        <v>0</v>
      </c>
    </row>
    <row r="10" spans="1:22">
      <c r="A10" s="82">
        <v>4</v>
      </c>
      <c r="B10" s="1" t="s">
        <v>53</v>
      </c>
      <c r="C10" s="649"/>
      <c r="D10" s="565"/>
      <c r="E10" s="565"/>
      <c r="F10" s="565"/>
      <c r="G10" s="565"/>
      <c r="H10" s="565"/>
      <c r="I10" s="565"/>
      <c r="J10" s="565"/>
      <c r="K10" s="565"/>
      <c r="L10" s="536"/>
      <c r="M10" s="649"/>
      <c r="N10" s="565"/>
      <c r="O10" s="565"/>
      <c r="P10" s="565"/>
      <c r="Q10" s="565"/>
      <c r="R10" s="565"/>
      <c r="S10" s="536"/>
      <c r="T10" s="650"/>
      <c r="U10" s="650"/>
      <c r="V10" s="651">
        <f t="shared" si="0"/>
        <v>0</v>
      </c>
    </row>
    <row r="11" spans="1:22">
      <c r="A11" s="82">
        <v>5</v>
      </c>
      <c r="B11" s="1" t="s">
        <v>54</v>
      </c>
      <c r="C11" s="649"/>
      <c r="D11" s="565"/>
      <c r="E11" s="565"/>
      <c r="F11" s="565"/>
      <c r="G11" s="565"/>
      <c r="H11" s="565"/>
      <c r="I11" s="565"/>
      <c r="J11" s="565"/>
      <c r="K11" s="565"/>
      <c r="L11" s="536"/>
      <c r="M11" s="649"/>
      <c r="N11" s="565"/>
      <c r="O11" s="565"/>
      <c r="P11" s="565"/>
      <c r="Q11" s="565"/>
      <c r="R11" s="565"/>
      <c r="S11" s="536"/>
      <c r="T11" s="650"/>
      <c r="U11" s="650"/>
      <c r="V11" s="651">
        <f t="shared" si="0"/>
        <v>0</v>
      </c>
    </row>
    <row r="12" spans="1:22">
      <c r="A12" s="82">
        <v>6</v>
      </c>
      <c r="B12" s="1" t="s">
        <v>55</v>
      </c>
      <c r="C12" s="649"/>
      <c r="D12" s="565"/>
      <c r="E12" s="565"/>
      <c r="F12" s="565"/>
      <c r="G12" s="565"/>
      <c r="H12" s="565"/>
      <c r="I12" s="565"/>
      <c r="J12" s="565"/>
      <c r="K12" s="565"/>
      <c r="L12" s="536"/>
      <c r="M12" s="649"/>
      <c r="N12" s="565"/>
      <c r="O12" s="565"/>
      <c r="P12" s="565"/>
      <c r="Q12" s="565"/>
      <c r="R12" s="565"/>
      <c r="S12" s="536"/>
      <c r="T12" s="650"/>
      <c r="U12" s="650"/>
      <c r="V12" s="651">
        <f t="shared" si="0"/>
        <v>0</v>
      </c>
    </row>
    <row r="13" spans="1:22">
      <c r="A13" s="82">
        <v>7</v>
      </c>
      <c r="B13" s="1" t="s">
        <v>56</v>
      </c>
      <c r="C13" s="649"/>
      <c r="D13" s="565">
        <v>51099911.386178911</v>
      </c>
      <c r="E13" s="565"/>
      <c r="F13" s="565"/>
      <c r="G13" s="565"/>
      <c r="H13" s="565"/>
      <c r="I13" s="565"/>
      <c r="J13" s="565"/>
      <c r="K13" s="565"/>
      <c r="L13" s="536"/>
      <c r="M13" s="649"/>
      <c r="N13" s="565"/>
      <c r="O13" s="565"/>
      <c r="P13" s="565"/>
      <c r="Q13" s="565"/>
      <c r="R13" s="565"/>
      <c r="S13" s="536"/>
      <c r="T13" s="650">
        <v>47858459.466584794</v>
      </c>
      <c r="U13" s="650">
        <v>3241451.9195941165</v>
      </c>
      <c r="V13" s="651">
        <f t="shared" si="0"/>
        <v>51099911.386178911</v>
      </c>
    </row>
    <row r="14" spans="1:22">
      <c r="A14" s="82">
        <v>8</v>
      </c>
      <c r="B14" s="1" t="s">
        <v>57</v>
      </c>
      <c r="C14" s="649"/>
      <c r="D14" s="565"/>
      <c r="E14" s="565"/>
      <c r="F14" s="565"/>
      <c r="G14" s="565"/>
      <c r="H14" s="565"/>
      <c r="I14" s="565"/>
      <c r="J14" s="565"/>
      <c r="K14" s="565"/>
      <c r="L14" s="536"/>
      <c r="M14" s="649"/>
      <c r="N14" s="565"/>
      <c r="O14" s="565"/>
      <c r="P14" s="565"/>
      <c r="Q14" s="565"/>
      <c r="R14" s="565"/>
      <c r="S14" s="536"/>
      <c r="T14" s="650"/>
      <c r="U14" s="650"/>
      <c r="V14" s="651">
        <f t="shared" si="0"/>
        <v>0</v>
      </c>
    </row>
    <row r="15" spans="1:22">
      <c r="A15" s="82">
        <v>9</v>
      </c>
      <c r="B15" s="1" t="s">
        <v>58</v>
      </c>
      <c r="C15" s="649"/>
      <c r="D15" s="565"/>
      <c r="E15" s="565"/>
      <c r="F15" s="565"/>
      <c r="G15" s="565"/>
      <c r="H15" s="565"/>
      <c r="I15" s="565"/>
      <c r="J15" s="565"/>
      <c r="K15" s="565"/>
      <c r="L15" s="536"/>
      <c r="M15" s="649"/>
      <c r="N15" s="565"/>
      <c r="O15" s="565"/>
      <c r="P15" s="565"/>
      <c r="Q15" s="565"/>
      <c r="R15" s="565"/>
      <c r="S15" s="536"/>
      <c r="T15" s="650"/>
      <c r="U15" s="650"/>
      <c r="V15" s="651">
        <f t="shared" si="0"/>
        <v>0</v>
      </c>
    </row>
    <row r="16" spans="1:22">
      <c r="A16" s="82">
        <v>10</v>
      </c>
      <c r="B16" s="1" t="s">
        <v>59</v>
      </c>
      <c r="C16" s="649"/>
      <c r="D16" s="565">
        <v>562515.05012066709</v>
      </c>
      <c r="E16" s="565"/>
      <c r="F16" s="565"/>
      <c r="G16" s="565"/>
      <c r="H16" s="565"/>
      <c r="I16" s="565"/>
      <c r="J16" s="565"/>
      <c r="K16" s="565"/>
      <c r="L16" s="536"/>
      <c r="M16" s="649"/>
      <c r="N16" s="565"/>
      <c r="O16" s="565"/>
      <c r="P16" s="565"/>
      <c r="Q16" s="565"/>
      <c r="R16" s="565"/>
      <c r="S16" s="536"/>
      <c r="T16" s="650">
        <v>562515.05012066709</v>
      </c>
      <c r="U16" s="650">
        <v>0</v>
      </c>
      <c r="V16" s="651">
        <f t="shared" si="0"/>
        <v>562515.05012066709</v>
      </c>
    </row>
    <row r="17" spans="1:22">
      <c r="A17" s="82">
        <v>11</v>
      </c>
      <c r="B17" s="1" t="s">
        <v>60</v>
      </c>
      <c r="C17" s="649"/>
      <c r="D17" s="565"/>
      <c r="E17" s="565"/>
      <c r="F17" s="565"/>
      <c r="G17" s="565"/>
      <c r="H17" s="565"/>
      <c r="I17" s="565"/>
      <c r="J17" s="565"/>
      <c r="K17" s="565"/>
      <c r="L17" s="536"/>
      <c r="M17" s="649"/>
      <c r="N17" s="565"/>
      <c r="O17" s="565"/>
      <c r="P17" s="565"/>
      <c r="Q17" s="565"/>
      <c r="R17" s="565"/>
      <c r="S17" s="536"/>
      <c r="T17" s="650"/>
      <c r="U17" s="650"/>
      <c r="V17" s="651">
        <f t="shared" si="0"/>
        <v>0</v>
      </c>
    </row>
    <row r="18" spans="1:22">
      <c r="A18" s="82">
        <v>12</v>
      </c>
      <c r="B18" s="1" t="s">
        <v>61</v>
      </c>
      <c r="C18" s="649"/>
      <c r="D18" s="565"/>
      <c r="E18" s="565"/>
      <c r="F18" s="565"/>
      <c r="G18" s="565"/>
      <c r="H18" s="565"/>
      <c r="I18" s="565"/>
      <c r="J18" s="565"/>
      <c r="K18" s="565"/>
      <c r="L18" s="536"/>
      <c r="M18" s="649"/>
      <c r="N18" s="565"/>
      <c r="O18" s="565"/>
      <c r="P18" s="565"/>
      <c r="Q18" s="565"/>
      <c r="R18" s="565"/>
      <c r="S18" s="536"/>
      <c r="T18" s="650"/>
      <c r="U18" s="650"/>
      <c r="V18" s="651">
        <f t="shared" si="0"/>
        <v>0</v>
      </c>
    </row>
    <row r="19" spans="1:22">
      <c r="A19" s="82">
        <v>13</v>
      </c>
      <c r="B19" s="1" t="s">
        <v>62</v>
      </c>
      <c r="C19" s="649"/>
      <c r="D19" s="565"/>
      <c r="E19" s="565"/>
      <c r="F19" s="565"/>
      <c r="G19" s="565"/>
      <c r="H19" s="565"/>
      <c r="I19" s="565"/>
      <c r="J19" s="565"/>
      <c r="K19" s="565"/>
      <c r="L19" s="536"/>
      <c r="M19" s="649"/>
      <c r="N19" s="565"/>
      <c r="O19" s="565"/>
      <c r="P19" s="565"/>
      <c r="Q19" s="565"/>
      <c r="R19" s="565"/>
      <c r="S19" s="536"/>
      <c r="T19" s="650"/>
      <c r="U19" s="650"/>
      <c r="V19" s="651">
        <f t="shared" si="0"/>
        <v>0</v>
      </c>
    </row>
    <row r="20" spans="1:22">
      <c r="A20" s="82">
        <v>14</v>
      </c>
      <c r="B20" s="1" t="s">
        <v>63</v>
      </c>
      <c r="C20" s="649"/>
      <c r="D20" s="565">
        <v>2475295.7687846562</v>
      </c>
      <c r="E20" s="565"/>
      <c r="F20" s="565"/>
      <c r="G20" s="565"/>
      <c r="H20" s="565"/>
      <c r="I20" s="565"/>
      <c r="J20" s="565"/>
      <c r="K20" s="565"/>
      <c r="L20" s="536"/>
      <c r="M20" s="649"/>
      <c r="N20" s="565"/>
      <c r="O20" s="565"/>
      <c r="P20" s="565"/>
      <c r="Q20" s="565"/>
      <c r="R20" s="565"/>
      <c r="S20" s="536"/>
      <c r="T20" s="650">
        <v>2286688.2308286563</v>
      </c>
      <c r="U20" s="650">
        <v>188607.53795600001</v>
      </c>
      <c r="V20" s="651">
        <f t="shared" si="0"/>
        <v>2475295.7687846562</v>
      </c>
    </row>
    <row r="21" spans="1:22" ht="13.5" thickBot="1">
      <c r="A21" s="73"/>
      <c r="B21" s="83" t="s">
        <v>64</v>
      </c>
      <c r="C21" s="652">
        <f>SUM(C7:C20)</f>
        <v>0</v>
      </c>
      <c r="D21" s="566">
        <f t="shared" ref="D21:V21" si="1">SUM(D7:D20)</f>
        <v>54137722.205084234</v>
      </c>
      <c r="E21" s="566">
        <f t="shared" si="1"/>
        <v>0</v>
      </c>
      <c r="F21" s="566">
        <f t="shared" si="1"/>
        <v>0</v>
      </c>
      <c r="G21" s="566">
        <f t="shared" si="1"/>
        <v>0</v>
      </c>
      <c r="H21" s="566">
        <f t="shared" si="1"/>
        <v>0</v>
      </c>
      <c r="I21" s="566">
        <f t="shared" si="1"/>
        <v>0</v>
      </c>
      <c r="J21" s="566">
        <f t="shared" si="1"/>
        <v>0</v>
      </c>
      <c r="K21" s="566">
        <f t="shared" si="1"/>
        <v>0</v>
      </c>
      <c r="L21" s="653">
        <f t="shared" si="1"/>
        <v>0</v>
      </c>
      <c r="M21" s="652">
        <f t="shared" si="1"/>
        <v>0</v>
      </c>
      <c r="N21" s="566">
        <f t="shared" si="1"/>
        <v>0</v>
      </c>
      <c r="O21" s="566">
        <f t="shared" si="1"/>
        <v>0</v>
      </c>
      <c r="P21" s="566">
        <f t="shared" si="1"/>
        <v>0</v>
      </c>
      <c r="Q21" s="566">
        <f t="shared" si="1"/>
        <v>0</v>
      </c>
      <c r="R21" s="566">
        <f t="shared" si="1"/>
        <v>0</v>
      </c>
      <c r="S21" s="653">
        <f>SUM(S7:S20)</f>
        <v>0</v>
      </c>
      <c r="T21" s="653">
        <f>SUM(T7:T20)</f>
        <v>50707662.747534119</v>
      </c>
      <c r="U21" s="653">
        <f t="shared" ref="U21" si="2">SUM(U7:U20)</f>
        <v>3430059.4575501163</v>
      </c>
      <c r="V21" s="654">
        <f t="shared" si="1"/>
        <v>54137722.205084234</v>
      </c>
    </row>
    <row r="23" spans="1:22">
      <c r="C23" s="491"/>
      <c r="D23" s="491"/>
      <c r="E23" s="491"/>
      <c r="F23" s="491"/>
      <c r="G23" s="491"/>
      <c r="H23" s="491"/>
      <c r="I23" s="491"/>
      <c r="J23" s="491"/>
      <c r="K23" s="491"/>
      <c r="L23" s="491"/>
      <c r="M23" s="491"/>
      <c r="N23" s="491"/>
      <c r="O23" s="491"/>
      <c r="P23" s="491"/>
      <c r="Q23" s="491"/>
      <c r="R23" s="491"/>
      <c r="S23" s="491"/>
      <c r="T23" s="491"/>
      <c r="U23" s="491"/>
      <c r="V23" s="491"/>
    </row>
    <row r="24" spans="1:22">
      <c r="C24" s="491"/>
      <c r="D24" s="491"/>
      <c r="E24" s="491"/>
      <c r="F24" s="491"/>
      <c r="G24" s="491"/>
      <c r="H24" s="491"/>
      <c r="I24" s="491"/>
      <c r="J24" s="491"/>
      <c r="K24" s="491"/>
      <c r="L24" s="491"/>
      <c r="M24" s="491"/>
      <c r="N24" s="491"/>
      <c r="O24" s="491"/>
      <c r="P24" s="491"/>
      <c r="Q24" s="491"/>
      <c r="R24" s="491"/>
      <c r="S24" s="491"/>
      <c r="T24" s="491"/>
      <c r="U24" s="491"/>
      <c r="V24" s="491"/>
    </row>
    <row r="25" spans="1:22">
      <c r="A25" s="40"/>
      <c r="B25" s="40"/>
      <c r="C25" s="491"/>
      <c r="D25" s="491"/>
      <c r="E25" s="491"/>
      <c r="F25" s="491"/>
      <c r="G25" s="491"/>
      <c r="H25" s="491"/>
      <c r="I25" s="491"/>
      <c r="J25" s="491"/>
      <c r="K25" s="491"/>
      <c r="L25" s="491"/>
      <c r="M25" s="491"/>
      <c r="N25" s="491"/>
      <c r="O25" s="491"/>
      <c r="P25" s="491"/>
      <c r="Q25" s="491"/>
      <c r="R25" s="491"/>
      <c r="S25" s="491"/>
      <c r="T25" s="491"/>
      <c r="U25" s="491"/>
      <c r="V25" s="491"/>
    </row>
    <row r="26" spans="1:22">
      <c r="A26" s="40"/>
      <c r="B26" s="24"/>
      <c r="C26" s="491"/>
      <c r="D26" s="491"/>
      <c r="E26" s="491"/>
      <c r="F26" s="491"/>
      <c r="G26" s="491"/>
      <c r="H26" s="491"/>
      <c r="I26" s="491"/>
      <c r="J26" s="491"/>
      <c r="K26" s="491"/>
      <c r="L26" s="491"/>
      <c r="M26" s="491"/>
      <c r="N26" s="491"/>
      <c r="O26" s="491"/>
      <c r="P26" s="491"/>
      <c r="Q26" s="491"/>
      <c r="R26" s="491"/>
      <c r="S26" s="491"/>
      <c r="T26" s="491"/>
      <c r="U26" s="491"/>
      <c r="V26" s="491"/>
    </row>
    <row r="27" spans="1:22">
      <c r="A27" s="40"/>
      <c r="B27" s="40"/>
      <c r="C27" s="491"/>
      <c r="D27" s="491"/>
      <c r="E27" s="491"/>
      <c r="F27" s="491"/>
      <c r="G27" s="491"/>
      <c r="H27" s="491"/>
      <c r="I27" s="491"/>
      <c r="J27" s="491"/>
      <c r="K27" s="491"/>
      <c r="L27" s="491"/>
      <c r="M27" s="491"/>
      <c r="N27" s="491"/>
      <c r="O27" s="491"/>
      <c r="P27" s="491"/>
      <c r="Q27" s="491"/>
      <c r="R27" s="491"/>
      <c r="S27" s="491"/>
      <c r="T27" s="491"/>
      <c r="U27" s="491"/>
      <c r="V27" s="491"/>
    </row>
    <row r="28" spans="1:22">
      <c r="A28" s="40"/>
      <c r="B28" s="24"/>
      <c r="C28" s="491"/>
      <c r="D28" s="491"/>
      <c r="E28" s="491"/>
      <c r="F28" s="491"/>
      <c r="G28" s="491"/>
      <c r="H28" s="491"/>
      <c r="I28" s="491"/>
      <c r="J28" s="491"/>
      <c r="K28" s="491"/>
      <c r="L28" s="491"/>
      <c r="M28" s="491"/>
      <c r="N28" s="491"/>
      <c r="O28" s="491"/>
      <c r="P28" s="491"/>
      <c r="Q28" s="491"/>
      <c r="R28" s="491"/>
      <c r="S28" s="491"/>
      <c r="T28" s="491"/>
      <c r="U28" s="491"/>
      <c r="V28" s="491"/>
    </row>
    <row r="29" spans="1:22">
      <c r="C29" s="491"/>
      <c r="D29" s="491"/>
      <c r="E29" s="491"/>
      <c r="F29" s="491"/>
      <c r="G29" s="491"/>
      <c r="H29" s="491"/>
      <c r="I29" s="491"/>
      <c r="J29" s="491"/>
      <c r="K29" s="491"/>
      <c r="L29" s="491"/>
      <c r="M29" s="491"/>
      <c r="N29" s="491"/>
      <c r="O29" s="491"/>
      <c r="P29" s="491"/>
      <c r="Q29" s="491"/>
      <c r="R29" s="491"/>
      <c r="S29" s="491"/>
      <c r="T29" s="491"/>
      <c r="U29" s="491"/>
      <c r="V29" s="491"/>
    </row>
    <row r="30" spans="1:22">
      <c r="C30" s="491"/>
      <c r="D30" s="491"/>
      <c r="E30" s="491"/>
      <c r="F30" s="491"/>
      <c r="G30" s="491"/>
      <c r="H30" s="491"/>
      <c r="I30" s="491"/>
      <c r="J30" s="491"/>
      <c r="K30" s="491"/>
      <c r="L30" s="491"/>
      <c r="M30" s="491"/>
      <c r="N30" s="491"/>
      <c r="O30" s="491"/>
      <c r="P30" s="491"/>
      <c r="Q30" s="491"/>
      <c r="R30" s="491"/>
      <c r="S30" s="491"/>
      <c r="T30" s="491"/>
      <c r="U30" s="491"/>
      <c r="V30" s="491"/>
    </row>
    <row r="31" spans="1:22">
      <c r="C31" s="491"/>
      <c r="D31" s="491"/>
      <c r="E31" s="491"/>
      <c r="F31" s="491"/>
      <c r="G31" s="491"/>
      <c r="H31" s="491"/>
      <c r="I31" s="491"/>
      <c r="J31" s="491"/>
      <c r="K31" s="491"/>
      <c r="L31" s="491"/>
      <c r="M31" s="491"/>
      <c r="N31" s="491"/>
      <c r="O31" s="491"/>
      <c r="P31" s="491"/>
      <c r="Q31" s="491"/>
      <c r="R31" s="491"/>
      <c r="S31" s="491"/>
      <c r="T31" s="491"/>
      <c r="U31" s="491"/>
      <c r="V31" s="491"/>
    </row>
    <row r="32" spans="1:22">
      <c r="C32" s="491"/>
      <c r="D32" s="491"/>
      <c r="E32" s="491"/>
      <c r="F32" s="491"/>
      <c r="G32" s="491"/>
      <c r="H32" s="491"/>
      <c r="I32" s="491"/>
      <c r="J32" s="491"/>
      <c r="K32" s="491"/>
      <c r="L32" s="491"/>
      <c r="M32" s="491"/>
      <c r="N32" s="491"/>
      <c r="O32" s="491"/>
      <c r="P32" s="491"/>
      <c r="Q32" s="491"/>
      <c r="R32" s="491"/>
      <c r="S32" s="491"/>
      <c r="T32" s="491"/>
      <c r="U32" s="491"/>
      <c r="V32" s="491"/>
    </row>
    <row r="33" spans="3:22">
      <c r="C33" s="491"/>
      <c r="D33" s="491"/>
      <c r="E33" s="491"/>
      <c r="F33" s="491"/>
      <c r="G33" s="491"/>
      <c r="H33" s="491"/>
      <c r="I33" s="491"/>
      <c r="J33" s="491"/>
      <c r="K33" s="491"/>
      <c r="L33" s="491"/>
      <c r="M33" s="491"/>
      <c r="N33" s="491"/>
      <c r="O33" s="491"/>
      <c r="P33" s="491"/>
      <c r="Q33" s="491"/>
      <c r="R33" s="491"/>
      <c r="S33" s="491"/>
      <c r="T33" s="491"/>
      <c r="U33" s="491"/>
      <c r="V33" s="491"/>
    </row>
    <row r="34" spans="3:22">
      <c r="C34" s="491"/>
      <c r="D34" s="491"/>
      <c r="E34" s="491"/>
      <c r="F34" s="491"/>
      <c r="G34" s="491"/>
      <c r="H34" s="491"/>
      <c r="I34" s="491"/>
      <c r="J34" s="491"/>
      <c r="K34" s="491"/>
      <c r="L34" s="491"/>
      <c r="M34" s="491"/>
      <c r="N34" s="491"/>
      <c r="O34" s="491"/>
      <c r="P34" s="491"/>
      <c r="Q34" s="491"/>
      <c r="R34" s="491"/>
      <c r="S34" s="491"/>
      <c r="T34" s="491"/>
      <c r="U34" s="491"/>
      <c r="V34" s="491"/>
    </row>
    <row r="35" spans="3:22">
      <c r="C35" s="491"/>
      <c r="D35" s="491"/>
      <c r="E35" s="491"/>
      <c r="F35" s="491"/>
      <c r="G35" s="491"/>
      <c r="H35" s="491"/>
      <c r="I35" s="491"/>
      <c r="J35" s="491"/>
      <c r="K35" s="491"/>
      <c r="L35" s="491"/>
      <c r="M35" s="491"/>
      <c r="N35" s="491"/>
      <c r="O35" s="491"/>
      <c r="P35" s="491"/>
      <c r="Q35" s="491"/>
      <c r="R35" s="491"/>
      <c r="S35" s="491"/>
      <c r="T35" s="491"/>
      <c r="U35" s="491"/>
      <c r="V35" s="491"/>
    </row>
    <row r="36" spans="3:22">
      <c r="C36" s="491"/>
      <c r="D36" s="491"/>
      <c r="E36" s="491"/>
      <c r="F36" s="491"/>
      <c r="G36" s="491"/>
      <c r="H36" s="491"/>
      <c r="I36" s="491"/>
      <c r="J36" s="491"/>
      <c r="K36" s="491"/>
      <c r="L36" s="491"/>
      <c r="M36" s="491"/>
      <c r="N36" s="491"/>
      <c r="O36" s="491"/>
      <c r="P36" s="491"/>
      <c r="Q36" s="491"/>
      <c r="R36" s="491"/>
      <c r="S36" s="491"/>
      <c r="T36" s="491"/>
      <c r="U36" s="491"/>
      <c r="V36" s="491"/>
    </row>
    <row r="37" spans="3:22">
      <c r="C37" s="491"/>
      <c r="D37" s="491"/>
      <c r="E37" s="491"/>
      <c r="F37" s="491"/>
      <c r="G37" s="491"/>
      <c r="H37" s="491"/>
      <c r="I37" s="491"/>
      <c r="J37" s="491"/>
      <c r="K37" s="491"/>
      <c r="L37" s="491"/>
      <c r="M37" s="491"/>
      <c r="N37" s="491"/>
      <c r="O37" s="491"/>
      <c r="P37" s="491"/>
      <c r="Q37" s="491"/>
      <c r="R37" s="491"/>
      <c r="S37" s="491"/>
      <c r="T37" s="491"/>
      <c r="U37" s="491"/>
      <c r="V37" s="491"/>
    </row>
    <row r="38" spans="3:22">
      <c r="C38" s="491"/>
      <c r="D38" s="491"/>
      <c r="E38" s="491"/>
      <c r="F38" s="491"/>
      <c r="G38" s="491"/>
      <c r="H38" s="491"/>
      <c r="I38" s="491"/>
      <c r="J38" s="491"/>
      <c r="K38" s="491"/>
      <c r="L38" s="491"/>
      <c r="M38" s="491"/>
      <c r="N38" s="491"/>
      <c r="O38" s="491"/>
      <c r="P38" s="491"/>
      <c r="Q38" s="491"/>
      <c r="R38" s="491"/>
      <c r="S38" s="491"/>
      <c r="T38" s="491"/>
      <c r="U38" s="491"/>
      <c r="V38" s="491"/>
    </row>
    <row r="39" spans="3:22">
      <c r="C39" s="491"/>
      <c r="D39" s="491"/>
      <c r="E39" s="491"/>
      <c r="F39" s="491"/>
      <c r="G39" s="491"/>
      <c r="H39" s="491"/>
      <c r="I39" s="491"/>
      <c r="J39" s="491"/>
      <c r="K39" s="491"/>
      <c r="L39" s="491"/>
      <c r="M39" s="491"/>
      <c r="N39" s="491"/>
      <c r="O39" s="491"/>
      <c r="P39" s="491"/>
      <c r="Q39" s="491"/>
      <c r="R39" s="491"/>
      <c r="S39" s="491"/>
      <c r="T39" s="491"/>
      <c r="U39" s="491"/>
      <c r="V39" s="491"/>
    </row>
    <row r="40" spans="3:22">
      <c r="C40" s="491"/>
      <c r="D40" s="491"/>
      <c r="E40" s="491"/>
      <c r="F40" s="491"/>
      <c r="G40" s="491"/>
      <c r="H40" s="491"/>
      <c r="I40" s="491"/>
      <c r="J40" s="491"/>
      <c r="K40" s="491"/>
      <c r="L40" s="491"/>
      <c r="M40" s="491"/>
      <c r="N40" s="491"/>
      <c r="O40" s="491"/>
      <c r="P40" s="491"/>
      <c r="Q40" s="491"/>
      <c r="R40" s="491"/>
      <c r="S40" s="491"/>
      <c r="T40" s="491"/>
      <c r="U40" s="491"/>
      <c r="V40" s="49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9"/>
  <sheetViews>
    <sheetView zoomScaleNormal="10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101.85546875" style="4" customWidth="1"/>
    <col min="3" max="3" width="13.7109375" style="144" customWidth="1"/>
    <col min="4" max="4" width="14.85546875" style="144" bestFit="1" customWidth="1"/>
    <col min="5" max="5" width="17.7109375" style="144" customWidth="1"/>
    <col min="6" max="6" width="15.85546875" style="144" customWidth="1"/>
    <col min="7" max="7" width="17.42578125" style="144" customWidth="1"/>
    <col min="8" max="8" width="15.28515625" style="144" customWidth="1"/>
    <col min="9" max="9" width="9.140625" style="16"/>
    <col min="10" max="10" width="13.5703125" style="16" bestFit="1" customWidth="1"/>
    <col min="11" max="16384" width="9.140625" style="16"/>
  </cols>
  <sheetData>
    <row r="1" spans="1:15">
      <c r="A1" s="2" t="s">
        <v>30</v>
      </c>
      <c r="B1" s="4" t="str">
        <f>'Info '!C2</f>
        <v>JSC Cartu Bank</v>
      </c>
      <c r="C1" s="3"/>
    </row>
    <row r="2" spans="1:15">
      <c r="A2" s="2" t="s">
        <v>31</v>
      </c>
      <c r="B2" s="630">
        <f>'1. key ratios '!B2</f>
        <v>45016</v>
      </c>
      <c r="C2" s="282"/>
    </row>
    <row r="4" spans="1:15" ht="13.5" thickBot="1">
      <c r="A4" s="2" t="s">
        <v>150</v>
      </c>
      <c r="B4" s="75" t="s">
        <v>252</v>
      </c>
    </row>
    <row r="5" spans="1:15">
      <c r="A5" s="76"/>
      <c r="B5" s="84"/>
      <c r="C5" s="165" t="s">
        <v>0</v>
      </c>
      <c r="D5" s="165" t="s">
        <v>1</v>
      </c>
      <c r="E5" s="165" t="s">
        <v>2</v>
      </c>
      <c r="F5" s="165" t="s">
        <v>3</v>
      </c>
      <c r="G5" s="166" t="s">
        <v>4</v>
      </c>
      <c r="H5" s="167" t="s">
        <v>5</v>
      </c>
      <c r="I5" s="85"/>
    </row>
    <row r="6" spans="1:15" s="85" customFormat="1" ht="12.75" customHeight="1">
      <c r="A6" s="86"/>
      <c r="B6" s="712" t="s">
        <v>149</v>
      </c>
      <c r="C6" s="698" t="s">
        <v>245</v>
      </c>
      <c r="D6" s="714" t="s">
        <v>244</v>
      </c>
      <c r="E6" s="715"/>
      <c r="F6" s="698" t="s">
        <v>249</v>
      </c>
      <c r="G6" s="698" t="s">
        <v>250</v>
      </c>
      <c r="H6" s="710" t="s">
        <v>248</v>
      </c>
    </row>
    <row r="7" spans="1:15" ht="38.25">
      <c r="A7" s="88"/>
      <c r="B7" s="713"/>
      <c r="C7" s="699"/>
      <c r="D7" s="168" t="s">
        <v>247</v>
      </c>
      <c r="E7" s="168" t="s">
        <v>246</v>
      </c>
      <c r="F7" s="699"/>
      <c r="G7" s="699"/>
      <c r="H7" s="711"/>
      <c r="I7" s="85"/>
    </row>
    <row r="8" spans="1:15">
      <c r="A8" s="86">
        <v>1</v>
      </c>
      <c r="B8" s="1" t="s">
        <v>51</v>
      </c>
      <c r="C8" s="567">
        <v>241594453.40359545</v>
      </c>
      <c r="D8" s="567"/>
      <c r="E8" s="567"/>
      <c r="F8" s="567">
        <v>205410301.74948925</v>
      </c>
      <c r="G8" s="568">
        <v>205410301.74948925</v>
      </c>
      <c r="H8" s="169">
        <f>IFERROR(G8/(C8+E8),0)</f>
        <v>0.85022772193507778</v>
      </c>
      <c r="J8" s="511"/>
      <c r="K8" s="511"/>
      <c r="L8" s="511"/>
      <c r="M8" s="511"/>
      <c r="N8" s="511"/>
      <c r="O8" s="511"/>
    </row>
    <row r="9" spans="1:15" ht="15" customHeight="1">
      <c r="A9" s="86">
        <v>2</v>
      </c>
      <c r="B9" s="1" t="s">
        <v>52</v>
      </c>
      <c r="C9" s="567">
        <v>0</v>
      </c>
      <c r="D9" s="567"/>
      <c r="E9" s="567"/>
      <c r="F9" s="567">
        <v>0</v>
      </c>
      <c r="G9" s="568">
        <v>0</v>
      </c>
      <c r="H9" s="169">
        <f t="shared" ref="H9:H21" si="0">IFERROR(G9/(C9+E9),0)</f>
        <v>0</v>
      </c>
      <c r="J9" s="511"/>
      <c r="K9" s="511"/>
      <c r="L9" s="511"/>
      <c r="M9" s="511"/>
      <c r="N9" s="511"/>
      <c r="O9" s="511"/>
    </row>
    <row r="10" spans="1:15">
      <c r="A10" s="86">
        <v>3</v>
      </c>
      <c r="B10" s="1" t="s">
        <v>165</v>
      </c>
      <c r="C10" s="567">
        <v>0</v>
      </c>
      <c r="D10" s="567"/>
      <c r="E10" s="567"/>
      <c r="F10" s="567">
        <v>0</v>
      </c>
      <c r="G10" s="568">
        <v>0</v>
      </c>
      <c r="H10" s="169">
        <f t="shared" si="0"/>
        <v>0</v>
      </c>
      <c r="J10" s="511"/>
      <c r="K10" s="511"/>
      <c r="L10" s="511"/>
      <c r="M10" s="511"/>
      <c r="N10" s="511"/>
      <c r="O10" s="511"/>
    </row>
    <row r="11" spans="1:15">
      <c r="A11" s="86">
        <v>4</v>
      </c>
      <c r="B11" s="1" t="s">
        <v>53</v>
      </c>
      <c r="C11" s="567">
        <v>0</v>
      </c>
      <c r="D11" s="567"/>
      <c r="E11" s="567"/>
      <c r="F11" s="567">
        <v>0</v>
      </c>
      <c r="G11" s="568">
        <v>0</v>
      </c>
      <c r="H11" s="169">
        <f t="shared" si="0"/>
        <v>0</v>
      </c>
      <c r="J11" s="511"/>
      <c r="K11" s="511"/>
      <c r="L11" s="511"/>
      <c r="M11" s="511"/>
      <c r="N11" s="511"/>
      <c r="O11" s="511"/>
    </row>
    <row r="12" spans="1:15">
      <c r="A12" s="86">
        <v>5</v>
      </c>
      <c r="B12" s="1" t="s">
        <v>54</v>
      </c>
      <c r="C12" s="567">
        <v>0</v>
      </c>
      <c r="D12" s="567"/>
      <c r="E12" s="567"/>
      <c r="F12" s="567">
        <v>0</v>
      </c>
      <c r="G12" s="568">
        <v>0</v>
      </c>
      <c r="H12" s="169">
        <f t="shared" si="0"/>
        <v>0</v>
      </c>
      <c r="J12" s="511"/>
      <c r="K12" s="511"/>
      <c r="L12" s="511"/>
      <c r="M12" s="511"/>
      <c r="N12" s="511"/>
      <c r="O12" s="511"/>
    </row>
    <row r="13" spans="1:15">
      <c r="A13" s="86">
        <v>6</v>
      </c>
      <c r="B13" s="1" t="s">
        <v>55</v>
      </c>
      <c r="C13" s="567">
        <v>298092365.49315315</v>
      </c>
      <c r="D13" s="567"/>
      <c r="E13" s="567"/>
      <c r="F13" s="567">
        <v>99528279.14607513</v>
      </c>
      <c r="G13" s="568">
        <v>99528279.14607513</v>
      </c>
      <c r="H13" s="169">
        <f t="shared" si="0"/>
        <v>0.33388402611861318</v>
      </c>
      <c r="J13" s="511"/>
      <c r="K13" s="511"/>
      <c r="L13" s="511"/>
      <c r="M13" s="511"/>
      <c r="N13" s="511"/>
      <c r="O13" s="511"/>
    </row>
    <row r="14" spans="1:15">
      <c r="A14" s="86">
        <v>7</v>
      </c>
      <c r="B14" s="1" t="s">
        <v>56</v>
      </c>
      <c r="C14" s="567">
        <v>659125385.69078946</v>
      </c>
      <c r="D14" s="567">
        <v>93434644.941866234</v>
      </c>
      <c r="E14" s="567">
        <v>49614991.529155448</v>
      </c>
      <c r="F14" s="567">
        <v>708740377.21994495</v>
      </c>
      <c r="G14" s="568">
        <v>657640465.83376598</v>
      </c>
      <c r="H14" s="169">
        <f t="shared" si="0"/>
        <v>0.92790038069141778</v>
      </c>
      <c r="J14" s="511"/>
      <c r="K14" s="511"/>
      <c r="L14" s="511"/>
      <c r="M14" s="511"/>
      <c r="N14" s="511"/>
      <c r="O14" s="511"/>
    </row>
    <row r="15" spans="1:15">
      <c r="A15" s="86">
        <v>8</v>
      </c>
      <c r="B15" s="1" t="s">
        <v>57</v>
      </c>
      <c r="C15" s="567">
        <v>0</v>
      </c>
      <c r="D15" s="567"/>
      <c r="E15" s="567">
        <v>0</v>
      </c>
      <c r="F15" s="567">
        <v>0</v>
      </c>
      <c r="G15" s="568">
        <v>0</v>
      </c>
      <c r="H15" s="169">
        <f t="shared" si="0"/>
        <v>0</v>
      </c>
      <c r="J15" s="511"/>
      <c r="K15" s="511"/>
      <c r="L15" s="511"/>
      <c r="M15" s="511"/>
      <c r="N15" s="511"/>
      <c r="O15" s="511"/>
    </row>
    <row r="16" spans="1:15">
      <c r="A16" s="86">
        <v>9</v>
      </c>
      <c r="B16" s="1" t="s">
        <v>58</v>
      </c>
      <c r="C16" s="567">
        <v>0</v>
      </c>
      <c r="D16" s="567"/>
      <c r="E16" s="567">
        <v>0</v>
      </c>
      <c r="F16" s="567">
        <v>0</v>
      </c>
      <c r="G16" s="568">
        <v>0</v>
      </c>
      <c r="H16" s="169">
        <f t="shared" si="0"/>
        <v>0</v>
      </c>
      <c r="J16" s="511"/>
      <c r="K16" s="511"/>
      <c r="L16" s="511"/>
      <c r="M16" s="511"/>
      <c r="N16" s="511"/>
      <c r="O16" s="511"/>
    </row>
    <row r="17" spans="1:15">
      <c r="A17" s="86">
        <v>10</v>
      </c>
      <c r="B17" s="1" t="s">
        <v>59</v>
      </c>
      <c r="C17" s="567">
        <v>79281769.716666266</v>
      </c>
      <c r="D17" s="567">
        <v>222140.0522404979</v>
      </c>
      <c r="E17" s="567">
        <v>111070.02612024895</v>
      </c>
      <c r="F17" s="567">
        <v>79392839.742786512</v>
      </c>
      <c r="G17" s="568">
        <v>78830324.692665845</v>
      </c>
      <c r="H17" s="169">
        <f t="shared" si="0"/>
        <v>0.99291478863908789</v>
      </c>
      <c r="J17" s="511"/>
      <c r="K17" s="511"/>
      <c r="L17" s="511"/>
      <c r="M17" s="511"/>
      <c r="N17" s="511"/>
      <c r="O17" s="511"/>
    </row>
    <row r="18" spans="1:15">
      <c r="A18" s="86">
        <v>11</v>
      </c>
      <c r="B18" s="1" t="s">
        <v>60</v>
      </c>
      <c r="C18" s="567">
        <v>0</v>
      </c>
      <c r="D18" s="567"/>
      <c r="E18" s="567">
        <v>0</v>
      </c>
      <c r="F18" s="567">
        <v>0</v>
      </c>
      <c r="G18" s="568">
        <v>0</v>
      </c>
      <c r="H18" s="169">
        <f t="shared" si="0"/>
        <v>0</v>
      </c>
      <c r="J18" s="511"/>
      <c r="K18" s="511"/>
      <c r="L18" s="511"/>
      <c r="M18" s="511"/>
      <c r="N18" s="511"/>
      <c r="O18" s="511"/>
    </row>
    <row r="19" spans="1:15">
      <c r="A19" s="86">
        <v>12</v>
      </c>
      <c r="B19" s="1" t="s">
        <v>61</v>
      </c>
      <c r="C19" s="567">
        <v>0</v>
      </c>
      <c r="D19" s="567"/>
      <c r="E19" s="567">
        <v>0</v>
      </c>
      <c r="F19" s="567">
        <v>0</v>
      </c>
      <c r="G19" s="568">
        <v>0</v>
      </c>
      <c r="H19" s="169">
        <f t="shared" si="0"/>
        <v>0</v>
      </c>
      <c r="J19" s="511"/>
      <c r="K19" s="511"/>
      <c r="L19" s="511"/>
      <c r="M19" s="511"/>
      <c r="N19" s="511"/>
      <c r="O19" s="511"/>
    </row>
    <row r="20" spans="1:15">
      <c r="A20" s="86">
        <v>13</v>
      </c>
      <c r="B20" s="1" t="s">
        <v>144</v>
      </c>
      <c r="C20" s="567">
        <v>0</v>
      </c>
      <c r="D20" s="567"/>
      <c r="E20" s="567">
        <v>0</v>
      </c>
      <c r="F20" s="567">
        <v>0</v>
      </c>
      <c r="G20" s="568">
        <v>0</v>
      </c>
      <c r="H20" s="169">
        <f t="shared" si="0"/>
        <v>0</v>
      </c>
      <c r="J20" s="511"/>
      <c r="K20" s="511"/>
      <c r="L20" s="511"/>
      <c r="M20" s="511"/>
      <c r="N20" s="511"/>
      <c r="O20" s="511"/>
    </row>
    <row r="21" spans="1:15">
      <c r="A21" s="86">
        <v>14</v>
      </c>
      <c r="B21" s="1" t="s">
        <v>63</v>
      </c>
      <c r="C21" s="567">
        <v>175674700.75368562</v>
      </c>
      <c r="D21" s="567">
        <v>1732296.9994017265</v>
      </c>
      <c r="E21" s="567">
        <v>866148.49970086326</v>
      </c>
      <c r="F21" s="567">
        <v>172934824.30663759</v>
      </c>
      <c r="G21" s="568">
        <v>170459528.53785294</v>
      </c>
      <c r="H21" s="169">
        <f t="shared" si="0"/>
        <v>0.96555289758006591</v>
      </c>
      <c r="J21" s="511"/>
      <c r="K21" s="511"/>
      <c r="L21" s="511"/>
      <c r="M21" s="511"/>
      <c r="N21" s="511"/>
      <c r="O21" s="511"/>
    </row>
    <row r="22" spans="1:15" ht="13.5" thickBot="1">
      <c r="A22" s="89"/>
      <c r="B22" s="90" t="s">
        <v>64</v>
      </c>
      <c r="C22" s="569">
        <f>SUM(C8:C21)</f>
        <v>1453768675.0578899</v>
      </c>
      <c r="D22" s="569">
        <f>SUM(D8:D21)</f>
        <v>95389081.993508458</v>
      </c>
      <c r="E22" s="569">
        <f>SUM(E8:E21)</f>
        <v>50592210.05497656</v>
      </c>
      <c r="F22" s="569">
        <f>SUM(F8:F21)</f>
        <v>1266006622.1649332</v>
      </c>
      <c r="G22" s="569">
        <f>SUM(G8:G21)</f>
        <v>1211868899.9598491</v>
      </c>
      <c r="H22" s="170">
        <f>G22/(C22+E22)</f>
        <v>0.80557059941699249</v>
      </c>
      <c r="J22" s="511"/>
      <c r="K22" s="511"/>
      <c r="L22" s="511"/>
      <c r="M22" s="511"/>
      <c r="N22" s="511"/>
      <c r="O22" s="511"/>
    </row>
    <row r="25" spans="1:15">
      <c r="C25" s="578"/>
      <c r="D25" s="578"/>
      <c r="E25" s="578"/>
      <c r="F25" s="578"/>
      <c r="G25" s="578"/>
      <c r="H25" s="578"/>
    </row>
    <row r="26" spans="1:15">
      <c r="C26" s="578"/>
      <c r="D26" s="578"/>
      <c r="E26" s="578"/>
      <c r="F26" s="578"/>
      <c r="G26" s="578"/>
      <c r="H26" s="578"/>
    </row>
    <row r="27" spans="1:15">
      <c r="C27" s="578"/>
      <c r="D27" s="578"/>
      <c r="E27" s="578"/>
      <c r="F27" s="578"/>
      <c r="G27" s="578"/>
      <c r="H27" s="578"/>
    </row>
    <row r="28" spans="1:15">
      <c r="C28" s="578"/>
      <c r="D28" s="578"/>
      <c r="E28" s="578"/>
      <c r="F28" s="578"/>
      <c r="G28" s="578"/>
      <c r="H28" s="578"/>
    </row>
    <row r="29" spans="1:15">
      <c r="C29" s="578"/>
      <c r="D29" s="578"/>
      <c r="E29" s="578"/>
      <c r="F29" s="578"/>
      <c r="G29" s="578"/>
      <c r="H29" s="578"/>
    </row>
    <row r="30" spans="1:15">
      <c r="C30" s="578"/>
      <c r="D30" s="578"/>
      <c r="E30" s="578"/>
      <c r="F30" s="578"/>
      <c r="G30" s="578"/>
      <c r="H30" s="578"/>
    </row>
    <row r="31" spans="1:15">
      <c r="C31" s="578"/>
      <c r="D31" s="578"/>
      <c r="E31" s="578"/>
      <c r="F31" s="578"/>
      <c r="G31" s="578"/>
      <c r="H31" s="578"/>
    </row>
    <row r="32" spans="1:15">
      <c r="C32" s="578"/>
      <c r="D32" s="578"/>
      <c r="E32" s="578"/>
      <c r="F32" s="578"/>
      <c r="G32" s="578"/>
      <c r="H32" s="578"/>
    </row>
    <row r="33" spans="3:8">
      <c r="C33" s="578"/>
      <c r="D33" s="578"/>
      <c r="E33" s="578"/>
      <c r="F33" s="578"/>
      <c r="G33" s="578"/>
      <c r="H33" s="578"/>
    </row>
    <row r="34" spans="3:8">
      <c r="C34" s="578"/>
      <c r="D34" s="578"/>
      <c r="E34" s="578"/>
      <c r="F34" s="578"/>
      <c r="G34" s="578"/>
      <c r="H34" s="578"/>
    </row>
    <row r="35" spans="3:8">
      <c r="C35" s="578"/>
      <c r="D35" s="578"/>
      <c r="E35" s="578"/>
      <c r="F35" s="578"/>
      <c r="G35" s="578"/>
      <c r="H35" s="578"/>
    </row>
    <row r="36" spans="3:8">
      <c r="C36" s="578"/>
      <c r="D36" s="578"/>
      <c r="E36" s="578"/>
      <c r="F36" s="578"/>
      <c r="G36" s="578"/>
      <c r="H36" s="578"/>
    </row>
    <row r="37" spans="3:8">
      <c r="C37" s="578"/>
      <c r="D37" s="578"/>
      <c r="E37" s="578"/>
      <c r="F37" s="578"/>
      <c r="G37" s="578"/>
      <c r="H37" s="578"/>
    </row>
    <row r="38" spans="3:8">
      <c r="C38" s="578"/>
      <c r="D38" s="578"/>
      <c r="E38" s="578"/>
      <c r="F38" s="578"/>
      <c r="G38" s="578"/>
      <c r="H38" s="578"/>
    </row>
    <row r="39" spans="3:8">
      <c r="C39" s="578"/>
      <c r="D39" s="578"/>
      <c r="E39" s="578"/>
      <c r="F39" s="578"/>
      <c r="G39" s="578"/>
      <c r="H39" s="578"/>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8"/>
  <sheetViews>
    <sheetView zoomScaleNormal="10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144" bestFit="1" customWidth="1"/>
    <col min="2" max="2" width="104.140625" style="144" customWidth="1"/>
    <col min="3" max="3" width="12.7109375" style="144" customWidth="1"/>
    <col min="4" max="4" width="14.5703125" style="144" bestFit="1" customWidth="1"/>
    <col min="5" max="5" width="16" style="144" bestFit="1" customWidth="1"/>
    <col min="6" max="11" width="12.7109375" style="144" customWidth="1"/>
    <col min="12" max="16384" width="9.140625" style="144"/>
  </cols>
  <sheetData>
    <row r="1" spans="1:11">
      <c r="A1" s="144" t="s">
        <v>30</v>
      </c>
      <c r="B1" s="3" t="str">
        <f>'Info '!C2</f>
        <v>JSC Cartu Bank</v>
      </c>
    </row>
    <row r="2" spans="1:11">
      <c r="A2" s="144" t="s">
        <v>31</v>
      </c>
      <c r="B2" s="630">
        <f>'1. key ratios '!B2</f>
        <v>45016</v>
      </c>
    </row>
    <row r="4" spans="1:11" ht="13.5" thickBot="1">
      <c r="A4" s="144" t="s">
        <v>146</v>
      </c>
      <c r="B4" s="203" t="s">
        <v>253</v>
      </c>
    </row>
    <row r="5" spans="1:11" ht="30" customHeight="1">
      <c r="A5" s="716"/>
      <c r="B5" s="717"/>
      <c r="C5" s="718" t="s">
        <v>305</v>
      </c>
      <c r="D5" s="718"/>
      <c r="E5" s="718"/>
      <c r="F5" s="718" t="s">
        <v>306</v>
      </c>
      <c r="G5" s="718"/>
      <c r="H5" s="718"/>
      <c r="I5" s="718" t="s">
        <v>307</v>
      </c>
      <c r="J5" s="718"/>
      <c r="K5" s="719"/>
    </row>
    <row r="6" spans="1:11">
      <c r="A6" s="178"/>
      <c r="B6" s="179"/>
      <c r="C6" s="18" t="s">
        <v>32</v>
      </c>
      <c r="D6" s="18" t="s">
        <v>33</v>
      </c>
      <c r="E6" s="18" t="s">
        <v>34</v>
      </c>
      <c r="F6" s="18" t="s">
        <v>32</v>
      </c>
      <c r="G6" s="18" t="s">
        <v>33</v>
      </c>
      <c r="H6" s="18" t="s">
        <v>34</v>
      </c>
      <c r="I6" s="18" t="s">
        <v>32</v>
      </c>
      <c r="J6" s="18" t="s">
        <v>33</v>
      </c>
      <c r="K6" s="18" t="s">
        <v>34</v>
      </c>
    </row>
    <row r="7" spans="1:11">
      <c r="A7" s="180" t="s">
        <v>256</v>
      </c>
      <c r="B7" s="181"/>
      <c r="C7" s="181"/>
      <c r="D7" s="181"/>
      <c r="E7" s="181"/>
      <c r="F7" s="181"/>
      <c r="G7" s="181"/>
      <c r="H7" s="181"/>
      <c r="I7" s="181"/>
      <c r="J7" s="181"/>
      <c r="K7" s="182"/>
    </row>
    <row r="8" spans="1:11">
      <c r="A8" s="183">
        <v>1</v>
      </c>
      <c r="B8" s="184" t="s">
        <v>254</v>
      </c>
      <c r="C8" s="570"/>
      <c r="D8" s="570"/>
      <c r="E8" s="570"/>
      <c r="F8" s="571">
        <v>87895366.013429239</v>
      </c>
      <c r="G8" s="571">
        <v>553204529.16990185</v>
      </c>
      <c r="H8" s="571">
        <v>641099895.18333113</v>
      </c>
      <c r="I8" s="571">
        <v>54216326.050976172</v>
      </c>
      <c r="J8" s="571">
        <v>247727704.35362297</v>
      </c>
      <c r="K8" s="572">
        <v>301944030.40459889</v>
      </c>
    </row>
    <row r="9" spans="1:11">
      <c r="A9" s="180" t="s">
        <v>257</v>
      </c>
      <c r="B9" s="181"/>
      <c r="C9" s="573"/>
      <c r="D9" s="573"/>
      <c r="E9" s="573"/>
      <c r="F9" s="573"/>
      <c r="G9" s="573"/>
      <c r="H9" s="573"/>
      <c r="I9" s="573"/>
      <c r="J9" s="573"/>
      <c r="K9" s="574"/>
    </row>
    <row r="10" spans="1:11">
      <c r="A10" s="185">
        <v>2</v>
      </c>
      <c r="B10" s="186" t="s">
        <v>265</v>
      </c>
      <c r="C10" s="575">
        <v>17084673.388577748</v>
      </c>
      <c r="D10" s="576">
        <v>376629506.61477214</v>
      </c>
      <c r="E10" s="576">
        <v>393714180.0033499</v>
      </c>
      <c r="F10" s="576">
        <v>2979192.8073655507</v>
      </c>
      <c r="G10" s="576">
        <v>71263019.810501635</v>
      </c>
      <c r="H10" s="576">
        <v>74242212.617867187</v>
      </c>
      <c r="I10" s="576">
        <v>607785.31320110965</v>
      </c>
      <c r="J10" s="576">
        <v>8441556.2733439803</v>
      </c>
      <c r="K10" s="577">
        <v>9049341.5865450874</v>
      </c>
    </row>
    <row r="11" spans="1:11">
      <c r="A11" s="185">
        <v>3</v>
      </c>
      <c r="B11" s="186" t="s">
        <v>259</v>
      </c>
      <c r="C11" s="575">
        <v>153698953.24071109</v>
      </c>
      <c r="D11" s="576">
        <v>515170316.65533996</v>
      </c>
      <c r="E11" s="576">
        <v>668869269.89605141</v>
      </c>
      <c r="F11" s="576">
        <v>35353342.317441672</v>
      </c>
      <c r="G11" s="576">
        <v>243803880.64699093</v>
      </c>
      <c r="H11" s="576">
        <v>279157222.96443266</v>
      </c>
      <c r="I11" s="576">
        <v>27498016.899349995</v>
      </c>
      <c r="J11" s="576">
        <v>112586539.26550269</v>
      </c>
      <c r="K11" s="577">
        <v>140084556.16485262</v>
      </c>
    </row>
    <row r="12" spans="1:11">
      <c r="A12" s="185">
        <v>4</v>
      </c>
      <c r="B12" s="186" t="s">
        <v>260</v>
      </c>
      <c r="C12" s="575">
        <v>0</v>
      </c>
      <c r="D12" s="576">
        <v>0</v>
      </c>
      <c r="E12" s="576">
        <v>0</v>
      </c>
      <c r="F12" s="576">
        <v>0</v>
      </c>
      <c r="G12" s="576">
        <v>0</v>
      </c>
      <c r="H12" s="576">
        <v>0</v>
      </c>
      <c r="I12" s="576">
        <v>0</v>
      </c>
      <c r="J12" s="576">
        <v>0</v>
      </c>
      <c r="K12" s="577">
        <v>0</v>
      </c>
    </row>
    <row r="13" spans="1:11">
      <c r="A13" s="185">
        <v>5</v>
      </c>
      <c r="B13" s="186" t="s">
        <v>268</v>
      </c>
      <c r="C13" s="575">
        <v>59886947.679222234</v>
      </c>
      <c r="D13" s="576">
        <v>25030470.854696892</v>
      </c>
      <c r="E13" s="576">
        <v>84917418.533919096</v>
      </c>
      <c r="F13" s="576">
        <v>8561525.2509377766</v>
      </c>
      <c r="G13" s="576">
        <v>6442848.3221996268</v>
      </c>
      <c r="H13" s="576">
        <v>15004373.573137403</v>
      </c>
      <c r="I13" s="576">
        <v>3546239.9044000017</v>
      </c>
      <c r="J13" s="576">
        <v>2018866.7387943545</v>
      </c>
      <c r="K13" s="577">
        <v>5565106.643194356</v>
      </c>
    </row>
    <row r="14" spans="1:11">
      <c r="A14" s="185">
        <v>6</v>
      </c>
      <c r="B14" s="186" t="s">
        <v>300</v>
      </c>
      <c r="C14" s="575"/>
      <c r="D14" s="576"/>
      <c r="E14" s="576"/>
      <c r="F14" s="576"/>
      <c r="G14" s="576"/>
      <c r="H14" s="576"/>
      <c r="I14" s="576"/>
      <c r="J14" s="576"/>
      <c r="K14" s="577"/>
    </row>
    <row r="15" spans="1:11">
      <c r="A15" s="185">
        <v>7</v>
      </c>
      <c r="B15" s="186" t="s">
        <v>301</v>
      </c>
      <c r="C15" s="575">
        <v>50832237.24256473</v>
      </c>
      <c r="D15" s="576">
        <v>106442945.91121387</v>
      </c>
      <c r="E15" s="576">
        <v>157275183.15377861</v>
      </c>
      <c r="F15" s="576">
        <v>1810943.1810791621</v>
      </c>
      <c r="G15" s="576">
        <v>3744700.5288855559</v>
      </c>
      <c r="H15" s="576">
        <v>5555643.7099647177</v>
      </c>
      <c r="I15" s="576">
        <v>1810943.1810791621</v>
      </c>
      <c r="J15" s="576">
        <v>3744700.5288855559</v>
      </c>
      <c r="K15" s="577">
        <v>5555643.7099647177</v>
      </c>
    </row>
    <row r="16" spans="1:11">
      <c r="A16" s="185">
        <v>8</v>
      </c>
      <c r="B16" s="187" t="s">
        <v>261</v>
      </c>
      <c r="C16" s="575">
        <f>SUM(C10:C15)</f>
        <v>281502811.55107582</v>
      </c>
      <c r="D16" s="576">
        <f t="shared" ref="D16:K16" si="0">SUM(D10:D15)</f>
        <v>1023273240.0360228</v>
      </c>
      <c r="E16" s="576">
        <f t="shared" si="0"/>
        <v>1304776051.5870991</v>
      </c>
      <c r="F16" s="576">
        <f t="shared" si="0"/>
        <v>48705003.556824163</v>
      </c>
      <c r="G16" s="576">
        <f t="shared" si="0"/>
        <v>325254449.30857778</v>
      </c>
      <c r="H16" s="576">
        <f t="shared" si="0"/>
        <v>373959452.86540192</v>
      </c>
      <c r="I16" s="576">
        <f t="shared" si="0"/>
        <v>33462985.298030268</v>
      </c>
      <c r="J16" s="576">
        <f t="shared" si="0"/>
        <v>126791662.80652659</v>
      </c>
      <c r="K16" s="577">
        <f t="shared" si="0"/>
        <v>160254648.10455677</v>
      </c>
    </row>
    <row r="17" spans="1:11">
      <c r="A17" s="180" t="s">
        <v>258</v>
      </c>
      <c r="B17" s="181"/>
      <c r="C17" s="181"/>
      <c r="D17" s="181"/>
      <c r="E17" s="181"/>
      <c r="F17" s="181"/>
      <c r="G17" s="181"/>
      <c r="H17" s="181"/>
      <c r="I17" s="181"/>
      <c r="J17" s="181"/>
      <c r="K17" s="182"/>
    </row>
    <row r="18" spans="1:11">
      <c r="A18" s="185">
        <v>9</v>
      </c>
      <c r="B18" s="186" t="s">
        <v>264</v>
      </c>
      <c r="C18" s="575">
        <v>0</v>
      </c>
      <c r="D18" s="576">
        <v>0</v>
      </c>
      <c r="E18" s="576">
        <v>0</v>
      </c>
      <c r="F18" s="576">
        <v>0</v>
      </c>
      <c r="G18" s="576">
        <v>0</v>
      </c>
      <c r="H18" s="576">
        <v>0</v>
      </c>
      <c r="I18" s="576">
        <v>0</v>
      </c>
      <c r="J18" s="576">
        <v>0</v>
      </c>
      <c r="K18" s="577">
        <v>0</v>
      </c>
    </row>
    <row r="19" spans="1:11">
      <c r="A19" s="185">
        <v>10</v>
      </c>
      <c r="B19" s="186" t="s">
        <v>302</v>
      </c>
      <c r="C19" s="575">
        <v>306791184.36027825</v>
      </c>
      <c r="D19" s="576">
        <v>717794085.63383472</v>
      </c>
      <c r="E19" s="576">
        <v>1024585269.9941132</v>
      </c>
      <c r="F19" s="576">
        <v>16979658.679473832</v>
      </c>
      <c r="G19" s="576">
        <v>6914579.2085947869</v>
      </c>
      <c r="H19" s="576">
        <v>23894237.888068613</v>
      </c>
      <c r="I19" s="576">
        <v>50659139.879545785</v>
      </c>
      <c r="J19" s="576">
        <v>335690696.16554278</v>
      </c>
      <c r="K19" s="577">
        <v>386349836.04508847</v>
      </c>
    </row>
    <row r="20" spans="1:11">
      <c r="A20" s="185">
        <v>11</v>
      </c>
      <c r="B20" s="186" t="s">
        <v>263</v>
      </c>
      <c r="C20" s="575">
        <v>19252732.036834478</v>
      </c>
      <c r="D20" s="576">
        <v>271839.45357444452</v>
      </c>
      <c r="E20" s="576">
        <v>19524571.490408901</v>
      </c>
      <c r="F20" s="576">
        <v>281831.82364190888</v>
      </c>
      <c r="G20" s="576">
        <v>0</v>
      </c>
      <c r="H20" s="576">
        <v>281831.82364190888</v>
      </c>
      <c r="I20" s="576">
        <v>281831.82364190888</v>
      </c>
      <c r="J20" s="576">
        <v>0</v>
      </c>
      <c r="K20" s="577">
        <v>281831.82364190888</v>
      </c>
    </row>
    <row r="21" spans="1:11" ht="13.5" thickBot="1">
      <c r="A21" s="188">
        <v>12</v>
      </c>
      <c r="B21" s="189" t="s">
        <v>262</v>
      </c>
      <c r="C21" s="579">
        <f>SUM(C18:C20)</f>
        <v>326043916.39711273</v>
      </c>
      <c r="D21" s="580">
        <f t="shared" ref="D21:K21" si="1">SUM(D18:D20)</f>
        <v>718065925.08740914</v>
      </c>
      <c r="E21" s="579">
        <f t="shared" si="1"/>
        <v>1044109841.4845221</v>
      </c>
      <c r="F21" s="580">
        <f t="shared" si="1"/>
        <v>17261490.50311574</v>
      </c>
      <c r="G21" s="580">
        <f t="shared" si="1"/>
        <v>6914579.2085947869</v>
      </c>
      <c r="H21" s="580">
        <f t="shared" si="1"/>
        <v>24176069.71171052</v>
      </c>
      <c r="I21" s="580">
        <f t="shared" si="1"/>
        <v>50940971.703187697</v>
      </c>
      <c r="J21" s="580">
        <f t="shared" si="1"/>
        <v>335690696.16554278</v>
      </c>
      <c r="K21" s="581">
        <f t="shared" si="1"/>
        <v>386631667.86873037</v>
      </c>
    </row>
    <row r="22" spans="1:11" ht="38.25" customHeight="1" thickBot="1">
      <c r="A22" s="190"/>
      <c r="B22" s="191"/>
      <c r="C22" s="191"/>
      <c r="D22" s="191"/>
      <c r="E22" s="191"/>
      <c r="F22" s="720" t="s">
        <v>304</v>
      </c>
      <c r="G22" s="718"/>
      <c r="H22" s="718"/>
      <c r="I22" s="720" t="s">
        <v>269</v>
      </c>
      <c r="J22" s="718"/>
      <c r="K22" s="719"/>
    </row>
    <row r="23" spans="1:11">
      <c r="A23" s="192">
        <v>13</v>
      </c>
      <c r="B23" s="193" t="s">
        <v>254</v>
      </c>
      <c r="C23" s="194"/>
      <c r="D23" s="194"/>
      <c r="E23" s="194"/>
      <c r="F23" s="582">
        <f t="shared" ref="F23:K23" si="2">F8</f>
        <v>87895366.013429239</v>
      </c>
      <c r="G23" s="582">
        <f t="shared" si="2"/>
        <v>553204529.16990185</v>
      </c>
      <c r="H23" s="582">
        <f t="shared" si="2"/>
        <v>641099895.18333113</v>
      </c>
      <c r="I23" s="582">
        <f t="shared" si="2"/>
        <v>54216326.050976172</v>
      </c>
      <c r="J23" s="582">
        <f t="shared" si="2"/>
        <v>247727704.35362297</v>
      </c>
      <c r="K23" s="583">
        <f t="shared" si="2"/>
        <v>301944030.40459889</v>
      </c>
    </row>
    <row r="24" spans="1:11" ht="13.5" thickBot="1">
      <c r="A24" s="195">
        <v>14</v>
      </c>
      <c r="B24" s="196" t="s">
        <v>266</v>
      </c>
      <c r="C24" s="197"/>
      <c r="D24" s="198"/>
      <c r="E24" s="199"/>
      <c r="F24" s="584">
        <f t="shared" ref="F24:K24" si="3">MAX(F16-F21,F16*0.25)</f>
        <v>31443513.053708423</v>
      </c>
      <c r="G24" s="584">
        <f t="shared" si="3"/>
        <v>318339870.09998298</v>
      </c>
      <c r="H24" s="584">
        <f>MAX(H16-H21,H16*0.25)</f>
        <v>349783383.15369141</v>
      </c>
      <c r="I24" s="584">
        <f t="shared" si="3"/>
        <v>8365746.3245075671</v>
      </c>
      <c r="J24" s="584">
        <f t="shared" si="3"/>
        <v>31697915.701631647</v>
      </c>
      <c r="K24" s="585">
        <f t="shared" si="3"/>
        <v>40063662.026139192</v>
      </c>
    </row>
    <row r="25" spans="1:11" ht="13.5" thickBot="1">
      <c r="A25" s="200">
        <v>15</v>
      </c>
      <c r="B25" s="201" t="s">
        <v>267</v>
      </c>
      <c r="C25" s="202"/>
      <c r="D25" s="202"/>
      <c r="E25" s="202"/>
      <c r="F25" s="586">
        <f t="shared" ref="F25:K25" si="4">F23/F24</f>
        <v>2.7953417884094516</v>
      </c>
      <c r="G25" s="586">
        <f t="shared" si="4"/>
        <v>1.7377795907127607</v>
      </c>
      <c r="H25" s="586">
        <f t="shared" si="4"/>
        <v>1.8328483457478542</v>
      </c>
      <c r="I25" s="586">
        <f t="shared" si="4"/>
        <v>6.4807518597771381</v>
      </c>
      <c r="J25" s="586">
        <f t="shared" si="4"/>
        <v>7.815267940184194</v>
      </c>
      <c r="K25" s="587">
        <f t="shared" si="4"/>
        <v>7.5366058701173673</v>
      </c>
    </row>
    <row r="27" spans="1:11" ht="25.5">
      <c r="B27" s="177" t="s">
        <v>303</v>
      </c>
    </row>
    <row r="30" spans="1:11">
      <c r="C30" s="578"/>
      <c r="D30" s="578"/>
      <c r="E30" s="578"/>
      <c r="F30" s="578"/>
      <c r="G30" s="578"/>
      <c r="H30" s="578"/>
      <c r="I30" s="578"/>
      <c r="J30" s="578"/>
      <c r="K30" s="578"/>
    </row>
    <row r="31" spans="1:11">
      <c r="C31" s="578"/>
      <c r="D31" s="578"/>
      <c r="E31" s="578"/>
      <c r="F31" s="578"/>
      <c r="G31" s="578"/>
      <c r="H31" s="578"/>
      <c r="I31" s="578"/>
      <c r="J31" s="578"/>
      <c r="K31" s="578"/>
    </row>
    <row r="32" spans="1:11">
      <c r="C32" s="578"/>
      <c r="D32" s="578"/>
      <c r="E32" s="578"/>
      <c r="F32" s="578"/>
      <c r="G32" s="578"/>
      <c r="H32" s="578"/>
      <c r="I32" s="578"/>
      <c r="J32" s="578"/>
      <c r="K32" s="578"/>
    </row>
    <row r="33" spans="3:11">
      <c r="C33" s="578"/>
      <c r="D33" s="578"/>
      <c r="E33" s="578"/>
      <c r="F33" s="578"/>
      <c r="G33" s="578"/>
      <c r="H33" s="578"/>
      <c r="I33" s="578"/>
      <c r="J33" s="578"/>
      <c r="K33" s="578"/>
    </row>
    <row r="34" spans="3:11">
      <c r="C34" s="578"/>
      <c r="D34" s="578"/>
      <c r="E34" s="578"/>
      <c r="F34" s="578"/>
      <c r="G34" s="578"/>
      <c r="H34" s="578"/>
      <c r="I34" s="578"/>
      <c r="J34" s="578"/>
      <c r="K34" s="578"/>
    </row>
    <row r="35" spans="3:11">
      <c r="C35" s="578"/>
      <c r="D35" s="578"/>
      <c r="E35" s="578"/>
      <c r="F35" s="578"/>
      <c r="G35" s="578"/>
      <c r="H35" s="578"/>
      <c r="I35" s="578"/>
      <c r="J35" s="578"/>
      <c r="K35" s="578"/>
    </row>
    <row r="36" spans="3:11">
      <c r="C36" s="578"/>
      <c r="D36" s="578"/>
      <c r="E36" s="578"/>
      <c r="F36" s="578"/>
      <c r="G36" s="578"/>
      <c r="H36" s="578"/>
      <c r="I36" s="578"/>
      <c r="J36" s="578"/>
      <c r="K36" s="578"/>
    </row>
    <row r="37" spans="3:11">
      <c r="C37" s="578"/>
      <c r="D37" s="578"/>
      <c r="E37" s="578"/>
      <c r="F37" s="578"/>
      <c r="G37" s="578"/>
      <c r="H37" s="578"/>
      <c r="I37" s="578"/>
      <c r="J37" s="578"/>
      <c r="K37" s="578"/>
    </row>
    <row r="38" spans="3:11">
      <c r="C38" s="578"/>
      <c r="D38" s="578"/>
      <c r="E38" s="578"/>
      <c r="F38" s="578"/>
      <c r="G38" s="578"/>
      <c r="H38" s="578"/>
      <c r="I38" s="578"/>
      <c r="J38" s="578"/>
      <c r="K38" s="578"/>
    </row>
    <row r="39" spans="3:11">
      <c r="C39" s="578"/>
      <c r="D39" s="578"/>
      <c r="E39" s="578"/>
      <c r="F39" s="578"/>
      <c r="G39" s="578"/>
      <c r="H39" s="578"/>
      <c r="I39" s="578"/>
      <c r="J39" s="578"/>
      <c r="K39" s="578"/>
    </row>
    <row r="40" spans="3:11">
      <c r="C40" s="578"/>
      <c r="D40" s="578"/>
      <c r="E40" s="578"/>
      <c r="F40" s="578"/>
      <c r="G40" s="578"/>
      <c r="H40" s="578"/>
      <c r="I40" s="578"/>
      <c r="J40" s="578"/>
      <c r="K40" s="578"/>
    </row>
    <row r="41" spans="3:11">
      <c r="C41" s="578"/>
      <c r="D41" s="578"/>
      <c r="E41" s="578"/>
      <c r="F41" s="578"/>
      <c r="G41" s="578"/>
      <c r="H41" s="578"/>
      <c r="I41" s="578"/>
      <c r="J41" s="578"/>
      <c r="K41" s="578"/>
    </row>
    <row r="42" spans="3:11">
      <c r="C42" s="578"/>
      <c r="D42" s="578"/>
      <c r="E42" s="578"/>
      <c r="F42" s="578"/>
      <c r="G42" s="578"/>
      <c r="H42" s="578"/>
      <c r="I42" s="578"/>
      <c r="J42" s="578"/>
      <c r="K42" s="578"/>
    </row>
    <row r="43" spans="3:11">
      <c r="C43" s="578"/>
      <c r="D43" s="578"/>
      <c r="E43" s="578"/>
      <c r="F43" s="578"/>
      <c r="G43" s="578"/>
      <c r="H43" s="578"/>
      <c r="I43" s="578"/>
      <c r="J43" s="578"/>
      <c r="K43" s="578"/>
    </row>
    <row r="44" spans="3:11">
      <c r="C44" s="578"/>
      <c r="D44" s="578"/>
      <c r="E44" s="578"/>
      <c r="F44" s="578"/>
      <c r="G44" s="578"/>
      <c r="H44" s="578"/>
      <c r="I44" s="578"/>
      <c r="J44" s="578"/>
      <c r="K44" s="578"/>
    </row>
    <row r="45" spans="3:11">
      <c r="C45" s="578"/>
      <c r="D45" s="578"/>
      <c r="E45" s="578"/>
      <c r="F45" s="578"/>
      <c r="G45" s="578"/>
      <c r="H45" s="578"/>
      <c r="I45" s="578"/>
      <c r="J45" s="578"/>
      <c r="K45" s="578"/>
    </row>
    <row r="46" spans="3:11">
      <c r="C46" s="578"/>
      <c r="D46" s="578"/>
      <c r="E46" s="578"/>
      <c r="F46" s="578"/>
      <c r="G46" s="578"/>
      <c r="H46" s="578"/>
      <c r="I46" s="578"/>
      <c r="J46" s="578"/>
      <c r="K46" s="578"/>
    </row>
    <row r="47" spans="3:11">
      <c r="C47" s="578"/>
      <c r="D47" s="578"/>
      <c r="E47" s="578"/>
      <c r="F47" s="578"/>
      <c r="G47" s="578"/>
      <c r="H47" s="578"/>
      <c r="I47" s="578"/>
      <c r="J47" s="578"/>
      <c r="K47" s="578"/>
    </row>
    <row r="48" spans="3:11">
      <c r="C48" s="578"/>
      <c r="D48" s="578"/>
      <c r="E48" s="578"/>
      <c r="F48" s="578"/>
      <c r="G48" s="578"/>
      <c r="H48" s="578"/>
      <c r="I48" s="578"/>
      <c r="J48" s="578"/>
      <c r="K48" s="578"/>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6"/>
  </cols>
  <sheetData>
    <row r="1" spans="1:14">
      <c r="A1" s="4" t="s">
        <v>30</v>
      </c>
      <c r="B1" s="3" t="str">
        <f>'Info '!C2</f>
        <v>JSC Cartu Bank</v>
      </c>
    </row>
    <row r="2" spans="1:14" ht="14.25" customHeight="1">
      <c r="A2" s="4" t="s">
        <v>31</v>
      </c>
      <c r="B2" s="630">
        <f>'1. key ratios '!B2</f>
        <v>45016</v>
      </c>
    </row>
    <row r="3" spans="1:14" ht="14.25" customHeight="1"/>
    <row r="4" spans="1:14" ht="13.5" thickBot="1">
      <c r="A4" s="4" t="s">
        <v>162</v>
      </c>
      <c r="B4" s="138" t="s">
        <v>28</v>
      </c>
    </row>
    <row r="5" spans="1:14" s="96" customFormat="1">
      <c r="A5" s="92"/>
      <c r="B5" s="93"/>
      <c r="C5" s="94" t="s">
        <v>0</v>
      </c>
      <c r="D5" s="94" t="s">
        <v>1</v>
      </c>
      <c r="E5" s="94" t="s">
        <v>2</v>
      </c>
      <c r="F5" s="94" t="s">
        <v>3</v>
      </c>
      <c r="G5" s="94" t="s">
        <v>4</v>
      </c>
      <c r="H5" s="94" t="s">
        <v>5</v>
      </c>
      <c r="I5" s="94" t="s">
        <v>8</v>
      </c>
      <c r="J5" s="94" t="s">
        <v>9</v>
      </c>
      <c r="K5" s="94" t="s">
        <v>10</v>
      </c>
      <c r="L5" s="94" t="s">
        <v>11</v>
      </c>
      <c r="M5" s="94" t="s">
        <v>12</v>
      </c>
      <c r="N5" s="95" t="s">
        <v>13</v>
      </c>
    </row>
    <row r="6" spans="1:14" ht="25.5">
      <c r="A6" s="97"/>
      <c r="B6" s="98"/>
      <c r="C6" s="99" t="s">
        <v>161</v>
      </c>
      <c r="D6" s="100" t="s">
        <v>160</v>
      </c>
      <c r="E6" s="101" t="s">
        <v>159</v>
      </c>
      <c r="F6" s="102">
        <v>0</v>
      </c>
      <c r="G6" s="102">
        <v>0.2</v>
      </c>
      <c r="H6" s="102">
        <v>0.35</v>
      </c>
      <c r="I6" s="102">
        <v>0.5</v>
      </c>
      <c r="J6" s="102">
        <v>0.75</v>
      </c>
      <c r="K6" s="102">
        <v>1</v>
      </c>
      <c r="L6" s="102">
        <v>1.5</v>
      </c>
      <c r="M6" s="102">
        <v>2.5</v>
      </c>
      <c r="N6" s="137" t="s">
        <v>168</v>
      </c>
    </row>
    <row r="7" spans="1:14" ht="15">
      <c r="A7" s="103">
        <v>1</v>
      </c>
      <c r="B7" s="104" t="s">
        <v>158</v>
      </c>
      <c r="C7" s="105">
        <f>SUM(C8:C13)</f>
        <v>0</v>
      </c>
      <c r="D7" s="98"/>
      <c r="E7" s="106">
        <f t="shared" ref="E7:M7" si="0">SUM(E8:E13)</f>
        <v>0</v>
      </c>
      <c r="F7" s="107">
        <f>SUM(F8:F13)</f>
        <v>0</v>
      </c>
      <c r="G7" s="107">
        <f t="shared" si="0"/>
        <v>0</v>
      </c>
      <c r="H7" s="107">
        <f t="shared" si="0"/>
        <v>0</v>
      </c>
      <c r="I7" s="107">
        <f t="shared" si="0"/>
        <v>0</v>
      </c>
      <c r="J7" s="107">
        <f t="shared" si="0"/>
        <v>0</v>
      </c>
      <c r="K7" s="107">
        <f t="shared" si="0"/>
        <v>0</v>
      </c>
      <c r="L7" s="107">
        <f t="shared" si="0"/>
        <v>0</v>
      </c>
      <c r="M7" s="107">
        <f t="shared" si="0"/>
        <v>0</v>
      </c>
      <c r="N7" s="108">
        <f>SUM(N8:N13)</f>
        <v>0</v>
      </c>
    </row>
    <row r="8" spans="1:14" ht="14.25">
      <c r="A8" s="103">
        <v>1.1000000000000001</v>
      </c>
      <c r="B8" s="109" t="s">
        <v>156</v>
      </c>
      <c r="C8" s="107">
        <v>0</v>
      </c>
      <c r="D8" s="110">
        <v>0.02</v>
      </c>
      <c r="E8" s="106">
        <f>C8*D8</f>
        <v>0</v>
      </c>
      <c r="F8" s="107"/>
      <c r="G8" s="107"/>
      <c r="H8" s="107"/>
      <c r="I8" s="107"/>
      <c r="J8" s="107"/>
      <c r="K8" s="107"/>
      <c r="L8" s="107"/>
      <c r="M8" s="107"/>
      <c r="N8" s="108">
        <f>SUMPRODUCT($F$6:$M$6,F8:M8)</f>
        <v>0</v>
      </c>
    </row>
    <row r="9" spans="1:14" ht="14.25">
      <c r="A9" s="103">
        <v>1.2</v>
      </c>
      <c r="B9" s="109" t="s">
        <v>155</v>
      </c>
      <c r="C9" s="107">
        <v>0</v>
      </c>
      <c r="D9" s="110">
        <v>0.05</v>
      </c>
      <c r="E9" s="106">
        <f>C9*D9</f>
        <v>0</v>
      </c>
      <c r="F9" s="107"/>
      <c r="G9" s="107"/>
      <c r="H9" s="107"/>
      <c r="I9" s="107"/>
      <c r="J9" s="107"/>
      <c r="K9" s="107"/>
      <c r="L9" s="107"/>
      <c r="M9" s="107"/>
      <c r="N9" s="108">
        <f t="shared" ref="N9:N12" si="1">SUMPRODUCT($F$6:$M$6,F9:M9)</f>
        <v>0</v>
      </c>
    </row>
    <row r="10" spans="1:14" ht="14.25">
      <c r="A10" s="103">
        <v>1.3</v>
      </c>
      <c r="B10" s="109" t="s">
        <v>154</v>
      </c>
      <c r="C10" s="107">
        <v>0</v>
      </c>
      <c r="D10" s="110">
        <v>0.08</v>
      </c>
      <c r="E10" s="106">
        <f>C10*D10</f>
        <v>0</v>
      </c>
      <c r="F10" s="107"/>
      <c r="G10" s="107"/>
      <c r="H10" s="107"/>
      <c r="I10" s="107"/>
      <c r="J10" s="107"/>
      <c r="K10" s="107"/>
      <c r="L10" s="107"/>
      <c r="M10" s="107"/>
      <c r="N10" s="108">
        <f>SUMPRODUCT($F$6:$M$6,F10:M10)</f>
        <v>0</v>
      </c>
    </row>
    <row r="11" spans="1:14" ht="14.25">
      <c r="A11" s="103">
        <v>1.4</v>
      </c>
      <c r="B11" s="109" t="s">
        <v>153</v>
      </c>
      <c r="C11" s="107">
        <v>0</v>
      </c>
      <c r="D11" s="110">
        <v>0.11</v>
      </c>
      <c r="E11" s="106">
        <f>C11*D11</f>
        <v>0</v>
      </c>
      <c r="F11" s="107"/>
      <c r="G11" s="107"/>
      <c r="H11" s="107"/>
      <c r="I11" s="107"/>
      <c r="J11" s="107"/>
      <c r="K11" s="107"/>
      <c r="L11" s="107"/>
      <c r="M11" s="107"/>
      <c r="N11" s="108">
        <f t="shared" si="1"/>
        <v>0</v>
      </c>
    </row>
    <row r="12" spans="1:14" ht="14.25">
      <c r="A12" s="103">
        <v>1.5</v>
      </c>
      <c r="B12" s="109" t="s">
        <v>152</v>
      </c>
      <c r="C12" s="107">
        <v>0</v>
      </c>
      <c r="D12" s="110">
        <v>0.14000000000000001</v>
      </c>
      <c r="E12" s="106">
        <f>C12*D12</f>
        <v>0</v>
      </c>
      <c r="F12" s="107"/>
      <c r="G12" s="107"/>
      <c r="H12" s="107"/>
      <c r="I12" s="107"/>
      <c r="J12" s="107"/>
      <c r="K12" s="107"/>
      <c r="L12" s="107"/>
      <c r="M12" s="107"/>
      <c r="N12" s="108">
        <f t="shared" si="1"/>
        <v>0</v>
      </c>
    </row>
    <row r="13" spans="1:14" ht="14.25">
      <c r="A13" s="103">
        <v>1.6</v>
      </c>
      <c r="B13" s="111" t="s">
        <v>151</v>
      </c>
      <c r="C13" s="107">
        <v>0</v>
      </c>
      <c r="D13" s="112"/>
      <c r="E13" s="107"/>
      <c r="F13" s="107"/>
      <c r="G13" s="107"/>
      <c r="H13" s="107"/>
      <c r="I13" s="107"/>
      <c r="J13" s="107"/>
      <c r="K13" s="107"/>
      <c r="L13" s="107"/>
      <c r="M13" s="107"/>
      <c r="N13" s="108">
        <f>SUMPRODUCT($F$6:$M$6,F13:M13)</f>
        <v>0</v>
      </c>
    </row>
    <row r="14" spans="1:14" ht="15">
      <c r="A14" s="103">
        <v>2</v>
      </c>
      <c r="B14" s="113" t="s">
        <v>157</v>
      </c>
      <c r="C14" s="105">
        <f>SUM(C15:C20)</f>
        <v>0</v>
      </c>
      <c r="D14" s="98"/>
      <c r="E14" s="106">
        <f t="shared" ref="E14:M14" si="2">SUM(E15:E20)</f>
        <v>0</v>
      </c>
      <c r="F14" s="107">
        <f t="shared" si="2"/>
        <v>0</v>
      </c>
      <c r="G14" s="107">
        <f t="shared" si="2"/>
        <v>0</v>
      </c>
      <c r="H14" s="107">
        <f t="shared" si="2"/>
        <v>0</v>
      </c>
      <c r="I14" s="107">
        <f t="shared" si="2"/>
        <v>0</v>
      </c>
      <c r="J14" s="107">
        <f t="shared" si="2"/>
        <v>0</v>
      </c>
      <c r="K14" s="107">
        <f t="shared" si="2"/>
        <v>0</v>
      </c>
      <c r="L14" s="107">
        <f t="shared" si="2"/>
        <v>0</v>
      </c>
      <c r="M14" s="107">
        <f t="shared" si="2"/>
        <v>0</v>
      </c>
      <c r="N14" s="108">
        <f>SUM(N15:N20)</f>
        <v>0</v>
      </c>
    </row>
    <row r="15" spans="1:14" ht="14.25">
      <c r="A15" s="103">
        <v>2.1</v>
      </c>
      <c r="B15" s="111" t="s">
        <v>156</v>
      </c>
      <c r="C15" s="107"/>
      <c r="D15" s="110">
        <v>5.0000000000000001E-3</v>
      </c>
      <c r="E15" s="106">
        <f>C15*D15</f>
        <v>0</v>
      </c>
      <c r="F15" s="107"/>
      <c r="G15" s="107"/>
      <c r="H15" s="107"/>
      <c r="I15" s="107"/>
      <c r="J15" s="107"/>
      <c r="K15" s="107"/>
      <c r="L15" s="107"/>
      <c r="M15" s="107"/>
      <c r="N15" s="108">
        <f>SUMPRODUCT($F$6:$M$6,F15:M15)</f>
        <v>0</v>
      </c>
    </row>
    <row r="16" spans="1:14" ht="14.25">
      <c r="A16" s="103">
        <v>2.2000000000000002</v>
      </c>
      <c r="B16" s="111" t="s">
        <v>155</v>
      </c>
      <c r="C16" s="107"/>
      <c r="D16" s="110">
        <v>0.01</v>
      </c>
      <c r="E16" s="106">
        <f>C16*D16</f>
        <v>0</v>
      </c>
      <c r="F16" s="107"/>
      <c r="G16" s="107"/>
      <c r="H16" s="107"/>
      <c r="I16" s="107"/>
      <c r="J16" s="107"/>
      <c r="K16" s="107"/>
      <c r="L16" s="107"/>
      <c r="M16" s="107"/>
      <c r="N16" s="108">
        <f t="shared" ref="N16:N20" si="3">SUMPRODUCT($F$6:$M$6,F16:M16)</f>
        <v>0</v>
      </c>
    </row>
    <row r="17" spans="1:14" ht="14.25">
      <c r="A17" s="103">
        <v>2.2999999999999998</v>
      </c>
      <c r="B17" s="111" t="s">
        <v>154</v>
      </c>
      <c r="C17" s="107"/>
      <c r="D17" s="110">
        <v>0.02</v>
      </c>
      <c r="E17" s="106">
        <f>C17*D17</f>
        <v>0</v>
      </c>
      <c r="F17" s="107"/>
      <c r="G17" s="107"/>
      <c r="H17" s="107"/>
      <c r="I17" s="107"/>
      <c r="J17" s="107"/>
      <c r="K17" s="107"/>
      <c r="L17" s="107"/>
      <c r="M17" s="107"/>
      <c r="N17" s="108">
        <f t="shared" si="3"/>
        <v>0</v>
      </c>
    </row>
    <row r="18" spans="1:14" ht="14.25">
      <c r="A18" s="103">
        <v>2.4</v>
      </c>
      <c r="B18" s="111" t="s">
        <v>153</v>
      </c>
      <c r="C18" s="107"/>
      <c r="D18" s="110">
        <v>0.03</v>
      </c>
      <c r="E18" s="106">
        <f>C18*D18</f>
        <v>0</v>
      </c>
      <c r="F18" s="107"/>
      <c r="G18" s="107"/>
      <c r="H18" s="107"/>
      <c r="I18" s="107"/>
      <c r="J18" s="107"/>
      <c r="K18" s="107"/>
      <c r="L18" s="107"/>
      <c r="M18" s="107"/>
      <c r="N18" s="108">
        <f t="shared" si="3"/>
        <v>0</v>
      </c>
    </row>
    <row r="19" spans="1:14" ht="14.25">
      <c r="A19" s="103">
        <v>2.5</v>
      </c>
      <c r="B19" s="111" t="s">
        <v>152</v>
      </c>
      <c r="C19" s="107"/>
      <c r="D19" s="110">
        <v>0.04</v>
      </c>
      <c r="E19" s="106">
        <f>C19*D19</f>
        <v>0</v>
      </c>
      <c r="F19" s="107"/>
      <c r="G19" s="107"/>
      <c r="H19" s="107"/>
      <c r="I19" s="107"/>
      <c r="J19" s="107"/>
      <c r="K19" s="107"/>
      <c r="L19" s="107"/>
      <c r="M19" s="107"/>
      <c r="N19" s="108">
        <f t="shared" si="3"/>
        <v>0</v>
      </c>
    </row>
    <row r="20" spans="1:14" ht="14.25">
      <c r="A20" s="103">
        <v>2.6</v>
      </c>
      <c r="B20" s="111" t="s">
        <v>151</v>
      </c>
      <c r="C20" s="107"/>
      <c r="D20" s="112"/>
      <c r="E20" s="114"/>
      <c r="F20" s="107"/>
      <c r="G20" s="107"/>
      <c r="H20" s="107"/>
      <c r="I20" s="107"/>
      <c r="J20" s="107"/>
      <c r="K20" s="107"/>
      <c r="L20" s="107"/>
      <c r="M20" s="107"/>
      <c r="N20" s="108">
        <f t="shared" si="3"/>
        <v>0</v>
      </c>
    </row>
    <row r="21" spans="1:14" ht="15.75" thickBot="1">
      <c r="A21" s="115"/>
      <c r="B21" s="116" t="s">
        <v>64</v>
      </c>
      <c r="C21" s="91">
        <f>C14+C7</f>
        <v>0</v>
      </c>
      <c r="D21" s="117"/>
      <c r="E21" s="118">
        <f>E14+E7</f>
        <v>0</v>
      </c>
      <c r="F21" s="119">
        <f>F7+F14</f>
        <v>0</v>
      </c>
      <c r="G21" s="119">
        <f t="shared" ref="G21:L21" si="4">G7+G14</f>
        <v>0</v>
      </c>
      <c r="H21" s="119">
        <f t="shared" si="4"/>
        <v>0</v>
      </c>
      <c r="I21" s="119">
        <f t="shared" si="4"/>
        <v>0</v>
      </c>
      <c r="J21" s="119">
        <f t="shared" si="4"/>
        <v>0</v>
      </c>
      <c r="K21" s="119">
        <f t="shared" si="4"/>
        <v>0</v>
      </c>
      <c r="L21" s="119">
        <f t="shared" si="4"/>
        <v>0</v>
      </c>
      <c r="M21" s="119">
        <f>M7+M14</f>
        <v>0</v>
      </c>
      <c r="N21" s="120">
        <f>N14+N7</f>
        <v>0</v>
      </c>
    </row>
    <row r="22" spans="1:14">
      <c r="E22" s="121"/>
      <c r="F22" s="121"/>
      <c r="G22" s="121"/>
      <c r="H22" s="121"/>
      <c r="I22" s="121"/>
      <c r="J22" s="121"/>
      <c r="K22" s="121"/>
      <c r="L22" s="121"/>
      <c r="M22" s="121"/>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zoomScaleNormal="100" workbookViewId="0"/>
  </sheetViews>
  <sheetFormatPr defaultRowHeight="15"/>
  <cols>
    <col min="1" max="1" width="11.42578125" customWidth="1"/>
    <col min="2" max="2" width="76.85546875" style="224" customWidth="1"/>
    <col min="3" max="3" width="22.85546875" customWidth="1"/>
    <col min="5" max="5" width="18.42578125" bestFit="1" customWidth="1"/>
  </cols>
  <sheetData>
    <row r="1" spans="1:5">
      <c r="A1" s="2" t="s">
        <v>30</v>
      </c>
      <c r="B1" s="3" t="str">
        <f>'Info '!C2</f>
        <v>JSC Cartu Bank</v>
      </c>
    </row>
    <row r="2" spans="1:5">
      <c r="A2" s="2" t="s">
        <v>31</v>
      </c>
      <c r="B2" s="630">
        <f>'1. key ratios '!B2</f>
        <v>45016</v>
      </c>
    </row>
    <row r="3" spans="1:5">
      <c r="A3" s="4"/>
      <c r="B3"/>
    </row>
    <row r="4" spans="1:5">
      <c r="A4" s="4" t="s">
        <v>308</v>
      </c>
      <c r="B4" t="s">
        <v>309</v>
      </c>
    </row>
    <row r="5" spans="1:5">
      <c r="A5" s="225" t="s">
        <v>310</v>
      </c>
      <c r="B5" s="226"/>
      <c r="C5" s="227"/>
    </row>
    <row r="6" spans="1:5" ht="24">
      <c r="A6" s="228">
        <v>1</v>
      </c>
      <c r="B6" s="229" t="s">
        <v>361</v>
      </c>
      <c r="C6" s="230">
        <v>1459023484.97789</v>
      </c>
      <c r="E6" s="493"/>
    </row>
    <row r="7" spans="1:5">
      <c r="A7" s="228">
        <v>2</v>
      </c>
      <c r="B7" s="229" t="s">
        <v>311</v>
      </c>
      <c r="C7" s="230">
        <v>-5196289.9200000018</v>
      </c>
      <c r="E7" s="493"/>
    </row>
    <row r="8" spans="1:5" ht="24">
      <c r="A8" s="231">
        <v>3</v>
      </c>
      <c r="B8" s="232" t="s">
        <v>312</v>
      </c>
      <c r="C8" s="230">
        <f>C6+C7</f>
        <v>1453827195.0578899</v>
      </c>
      <c r="E8" s="493"/>
    </row>
    <row r="9" spans="1:5">
      <c r="A9" s="225" t="s">
        <v>313</v>
      </c>
      <c r="B9" s="226"/>
      <c r="C9" s="233"/>
      <c r="E9" s="493"/>
    </row>
    <row r="10" spans="1:5" ht="24">
      <c r="A10" s="234">
        <v>4</v>
      </c>
      <c r="B10" s="235" t="s">
        <v>314</v>
      </c>
      <c r="C10" s="230"/>
      <c r="E10" s="493"/>
    </row>
    <row r="11" spans="1:5">
      <c r="A11" s="234">
        <v>5</v>
      </c>
      <c r="B11" s="236" t="s">
        <v>315</v>
      </c>
      <c r="C11" s="230"/>
      <c r="E11" s="493"/>
    </row>
    <row r="12" spans="1:5">
      <c r="A12" s="234" t="s">
        <v>316</v>
      </c>
      <c r="B12" s="236" t="s">
        <v>317</v>
      </c>
      <c r="C12" s="230"/>
      <c r="E12" s="493"/>
    </row>
    <row r="13" spans="1:5" ht="24">
      <c r="A13" s="237">
        <v>6</v>
      </c>
      <c r="B13" s="235" t="s">
        <v>318</v>
      </c>
      <c r="C13" s="230"/>
      <c r="E13" s="493"/>
    </row>
    <row r="14" spans="1:5">
      <c r="A14" s="237">
        <v>7</v>
      </c>
      <c r="B14" s="238" t="s">
        <v>319</v>
      </c>
      <c r="C14" s="230"/>
      <c r="E14" s="493"/>
    </row>
    <row r="15" spans="1:5">
      <c r="A15" s="239">
        <v>8</v>
      </c>
      <c r="B15" s="240" t="s">
        <v>320</v>
      </c>
      <c r="C15" s="230"/>
      <c r="E15" s="493"/>
    </row>
    <row r="16" spans="1:5">
      <c r="A16" s="237">
        <v>9</v>
      </c>
      <c r="B16" s="238" t="s">
        <v>321</v>
      </c>
      <c r="C16" s="230"/>
      <c r="E16" s="493"/>
    </row>
    <row r="17" spans="1:5">
      <c r="A17" s="237">
        <v>10</v>
      </c>
      <c r="B17" s="238" t="s">
        <v>322</v>
      </c>
      <c r="C17" s="230"/>
      <c r="E17" s="493"/>
    </row>
    <row r="18" spans="1:5">
      <c r="A18" s="241">
        <v>11</v>
      </c>
      <c r="B18" s="242" t="s">
        <v>323</v>
      </c>
      <c r="C18" s="243">
        <f>SUM(C10:C17)</f>
        <v>0</v>
      </c>
      <c r="E18" s="493"/>
    </row>
    <row r="19" spans="1:5">
      <c r="A19" s="244" t="s">
        <v>324</v>
      </c>
      <c r="B19" s="245"/>
      <c r="C19" s="246"/>
      <c r="E19" s="493"/>
    </row>
    <row r="20" spans="1:5" ht="24">
      <c r="A20" s="247">
        <v>12</v>
      </c>
      <c r="B20" s="235" t="s">
        <v>325</v>
      </c>
      <c r="C20" s="230"/>
      <c r="E20" s="493"/>
    </row>
    <row r="21" spans="1:5">
      <c r="A21" s="247">
        <v>13</v>
      </c>
      <c r="B21" s="235" t="s">
        <v>326</v>
      </c>
      <c r="C21" s="230"/>
      <c r="E21" s="493"/>
    </row>
    <row r="22" spans="1:5">
      <c r="A22" s="247">
        <v>14</v>
      </c>
      <c r="B22" s="235" t="s">
        <v>327</v>
      </c>
      <c r="C22" s="230"/>
      <c r="E22" s="493"/>
    </row>
    <row r="23" spans="1:5" ht="24">
      <c r="A23" s="247" t="s">
        <v>328</v>
      </c>
      <c r="B23" s="235" t="s">
        <v>329</v>
      </c>
      <c r="C23" s="230"/>
      <c r="E23" s="493"/>
    </row>
    <row r="24" spans="1:5">
      <c r="A24" s="247">
        <v>15</v>
      </c>
      <c r="B24" s="235" t="s">
        <v>330</v>
      </c>
      <c r="C24" s="230"/>
      <c r="E24" s="493"/>
    </row>
    <row r="25" spans="1:5">
      <c r="A25" s="247" t="s">
        <v>331</v>
      </c>
      <c r="B25" s="235" t="s">
        <v>332</v>
      </c>
      <c r="C25" s="230"/>
      <c r="E25" s="493"/>
    </row>
    <row r="26" spans="1:5">
      <c r="A26" s="248">
        <v>16</v>
      </c>
      <c r="B26" s="249" t="s">
        <v>333</v>
      </c>
      <c r="C26" s="243">
        <f>SUM(C20:C25)</f>
        <v>0</v>
      </c>
      <c r="E26" s="493"/>
    </row>
    <row r="27" spans="1:5">
      <c r="A27" s="225" t="s">
        <v>334</v>
      </c>
      <c r="B27" s="226"/>
      <c r="C27" s="233"/>
      <c r="E27" s="493"/>
    </row>
    <row r="28" spans="1:5">
      <c r="A28" s="250">
        <v>17</v>
      </c>
      <c r="B28" s="236" t="s">
        <v>335</v>
      </c>
      <c r="C28" s="230">
        <v>95389081.993508458</v>
      </c>
      <c r="E28" s="493"/>
    </row>
    <row r="29" spans="1:5">
      <c r="A29" s="250">
        <v>18</v>
      </c>
      <c r="B29" s="236" t="s">
        <v>336</v>
      </c>
      <c r="C29" s="230">
        <v>-44796871.938531898</v>
      </c>
      <c r="E29" s="493"/>
    </row>
    <row r="30" spans="1:5">
      <c r="A30" s="248">
        <v>19</v>
      </c>
      <c r="B30" s="249" t="s">
        <v>337</v>
      </c>
      <c r="C30" s="243">
        <f>C28+C29</f>
        <v>50592210.05497656</v>
      </c>
      <c r="E30" s="493"/>
    </row>
    <row r="31" spans="1:5">
      <c r="A31" s="225" t="s">
        <v>338</v>
      </c>
      <c r="B31" s="226"/>
      <c r="C31" s="233"/>
      <c r="E31" s="493"/>
    </row>
    <row r="32" spans="1:5" ht="24">
      <c r="A32" s="250" t="s">
        <v>339</v>
      </c>
      <c r="B32" s="235" t="s">
        <v>340</v>
      </c>
      <c r="C32" s="251"/>
      <c r="E32" s="493"/>
    </row>
    <row r="33" spans="1:5">
      <c r="A33" s="250" t="s">
        <v>341</v>
      </c>
      <c r="B33" s="236" t="s">
        <v>342</v>
      </c>
      <c r="C33" s="251"/>
      <c r="E33" s="493"/>
    </row>
    <row r="34" spans="1:5">
      <c r="A34" s="225" t="s">
        <v>343</v>
      </c>
      <c r="B34" s="226"/>
      <c r="C34" s="233"/>
      <c r="E34" s="493"/>
    </row>
    <row r="35" spans="1:5">
      <c r="A35" s="252">
        <v>20</v>
      </c>
      <c r="B35" s="253" t="s">
        <v>344</v>
      </c>
      <c r="C35" s="243">
        <v>422973807.91786498</v>
      </c>
      <c r="E35" s="493"/>
    </row>
    <row r="36" spans="1:5">
      <c r="A36" s="248">
        <v>21</v>
      </c>
      <c r="B36" s="249" t="s">
        <v>345</v>
      </c>
      <c r="C36" s="243">
        <f>C8+C18+C26+C30</f>
        <v>1504419405.1128664</v>
      </c>
      <c r="E36" s="493"/>
    </row>
    <row r="37" spans="1:5">
      <c r="A37" s="225" t="s">
        <v>346</v>
      </c>
      <c r="B37" s="226"/>
      <c r="C37" s="233"/>
      <c r="E37" s="493"/>
    </row>
    <row r="38" spans="1:5">
      <c r="A38" s="248">
        <v>22</v>
      </c>
      <c r="B38" s="249" t="s">
        <v>346</v>
      </c>
      <c r="C38" s="588">
        <f t="shared" ref="C38" si="0">C35/C36</f>
        <v>0.28115418245760537</v>
      </c>
      <c r="E38" s="493"/>
    </row>
    <row r="39" spans="1:5">
      <c r="A39" s="225" t="s">
        <v>347</v>
      </c>
      <c r="B39" s="226"/>
      <c r="C39" s="233"/>
      <c r="E39" s="493"/>
    </row>
    <row r="40" spans="1:5">
      <c r="A40" s="254" t="s">
        <v>348</v>
      </c>
      <c r="B40" s="235" t="s">
        <v>349</v>
      </c>
      <c r="C40" s="251"/>
      <c r="E40" s="493"/>
    </row>
    <row r="41" spans="1:5" ht="24">
      <c r="A41" s="255" t="s">
        <v>350</v>
      </c>
      <c r="B41" s="229" t="s">
        <v>351</v>
      </c>
      <c r="C41" s="251"/>
      <c r="E41" s="493"/>
    </row>
    <row r="43" spans="1:5">
      <c r="B43" s="224"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2"/>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44"/>
    <col min="2" max="2" width="82.5703125" style="151" customWidth="1"/>
    <col min="3" max="7" width="17.5703125" style="144" customWidth="1"/>
    <col min="9" max="9" width="16.85546875" bestFit="1" customWidth="1"/>
  </cols>
  <sheetData>
    <row r="1" spans="1:15">
      <c r="A1" s="144" t="s">
        <v>30</v>
      </c>
      <c r="B1" s="3" t="str">
        <f>'Info '!C2</f>
        <v>JSC Cartu Bank</v>
      </c>
    </row>
    <row r="2" spans="1:15">
      <c r="A2" s="144" t="s">
        <v>31</v>
      </c>
      <c r="B2" s="630">
        <f>'1. key ratios '!B2</f>
        <v>45016</v>
      </c>
    </row>
    <row r="4" spans="1:15" ht="15.75" thickBot="1">
      <c r="A4" s="144" t="s">
        <v>412</v>
      </c>
      <c r="B4" s="288" t="s">
        <v>373</v>
      </c>
    </row>
    <row r="5" spans="1:15">
      <c r="A5" s="289"/>
      <c r="B5" s="290"/>
      <c r="C5" s="721" t="s">
        <v>374</v>
      </c>
      <c r="D5" s="721"/>
      <c r="E5" s="721"/>
      <c r="F5" s="721"/>
      <c r="G5" s="722" t="s">
        <v>375</v>
      </c>
    </row>
    <row r="6" spans="1:15">
      <c r="A6" s="291"/>
      <c r="B6" s="292"/>
      <c r="C6" s="293" t="s">
        <v>376</v>
      </c>
      <c r="D6" s="293" t="s">
        <v>377</v>
      </c>
      <c r="E6" s="293" t="s">
        <v>378</v>
      </c>
      <c r="F6" s="293" t="s">
        <v>379</v>
      </c>
      <c r="G6" s="723"/>
    </row>
    <row r="7" spans="1:15">
      <c r="A7" s="294"/>
      <c r="B7" s="295" t="s">
        <v>380</v>
      </c>
      <c r="C7" s="296"/>
      <c r="D7" s="296"/>
      <c r="E7" s="296"/>
      <c r="F7" s="296"/>
      <c r="G7" s="297"/>
    </row>
    <row r="8" spans="1:15">
      <c r="A8" s="298">
        <v>1</v>
      </c>
      <c r="B8" s="299" t="s">
        <v>381</v>
      </c>
      <c r="C8" s="300">
        <f>SUM(C9:C10)</f>
        <v>377688355.75786495</v>
      </c>
      <c r="D8" s="300">
        <f>SUM(D9:D10)</f>
        <v>0</v>
      </c>
      <c r="E8" s="300">
        <f>SUM(E9:E10)</f>
        <v>0</v>
      </c>
      <c r="F8" s="300">
        <f>SUM(F9:F10)</f>
        <v>173322884.3671</v>
      </c>
      <c r="G8" s="301">
        <f>SUM(G9:G10)</f>
        <v>551011240.12496495</v>
      </c>
      <c r="I8" s="493"/>
      <c r="J8" s="493"/>
      <c r="K8" s="493"/>
      <c r="L8" s="493"/>
      <c r="M8" s="493"/>
      <c r="N8" s="493"/>
      <c r="O8" s="493"/>
    </row>
    <row r="9" spans="1:15">
      <c r="A9" s="298">
        <v>2</v>
      </c>
      <c r="B9" s="302" t="s">
        <v>382</v>
      </c>
      <c r="C9" s="300">
        <v>377688355.75786495</v>
      </c>
      <c r="D9" s="300"/>
      <c r="E9" s="300"/>
      <c r="F9" s="300">
        <v>72425692.159999996</v>
      </c>
      <c r="G9" s="301">
        <v>450114047.91786492</v>
      </c>
      <c r="I9" s="493"/>
      <c r="J9" s="493"/>
      <c r="K9" s="493"/>
      <c r="L9" s="493"/>
      <c r="M9" s="493"/>
    </row>
    <row r="10" spans="1:15">
      <c r="A10" s="298">
        <v>3</v>
      </c>
      <c r="B10" s="302" t="s">
        <v>383</v>
      </c>
      <c r="C10" s="303"/>
      <c r="D10" s="303"/>
      <c r="E10" s="303"/>
      <c r="F10" s="300">
        <v>100897192.2071</v>
      </c>
      <c r="G10" s="301">
        <v>100897192.2071</v>
      </c>
      <c r="I10" s="493"/>
      <c r="J10" s="493"/>
      <c r="K10" s="493"/>
      <c r="L10" s="493"/>
      <c r="M10" s="493"/>
    </row>
    <row r="11" spans="1:15" ht="14.45" customHeight="1">
      <c r="A11" s="298">
        <v>4</v>
      </c>
      <c r="B11" s="299" t="s">
        <v>384</v>
      </c>
      <c r="C11" s="300">
        <f t="shared" ref="C11:F11" si="0">SUM(C12:C13)</f>
        <v>128500052.23219997</v>
      </c>
      <c r="D11" s="300">
        <f t="shared" si="0"/>
        <v>86162212.920799986</v>
      </c>
      <c r="E11" s="300">
        <f t="shared" si="0"/>
        <v>134480794.62759998</v>
      </c>
      <c r="F11" s="300">
        <f t="shared" si="0"/>
        <v>0</v>
      </c>
      <c r="G11" s="301">
        <f>SUM(G12:G13)</f>
        <v>314664993.20855492</v>
      </c>
      <c r="I11" s="493"/>
      <c r="J11" s="493"/>
      <c r="K11" s="493"/>
      <c r="L11" s="493"/>
      <c r="M11" s="493"/>
    </row>
    <row r="12" spans="1:15">
      <c r="A12" s="298">
        <v>5</v>
      </c>
      <c r="B12" s="302" t="s">
        <v>385</v>
      </c>
      <c r="C12" s="300">
        <v>92183182.934099972</v>
      </c>
      <c r="D12" s="304">
        <v>85869739.612199992</v>
      </c>
      <c r="E12" s="300">
        <v>133265884.82759999</v>
      </c>
      <c r="F12" s="300"/>
      <c r="G12" s="301">
        <v>295752867.00520492</v>
      </c>
      <c r="I12" s="493"/>
      <c r="J12" s="493"/>
      <c r="K12" s="493"/>
      <c r="L12" s="493"/>
      <c r="M12" s="493"/>
    </row>
    <row r="13" spans="1:15">
      <c r="A13" s="298">
        <v>6</v>
      </c>
      <c r="B13" s="302" t="s">
        <v>386</v>
      </c>
      <c r="C13" s="300">
        <v>36316869.298099995</v>
      </c>
      <c r="D13" s="304">
        <v>292473.30859999999</v>
      </c>
      <c r="E13" s="300">
        <v>1214909.8</v>
      </c>
      <c r="F13" s="300"/>
      <c r="G13" s="301">
        <v>18912126.203349996</v>
      </c>
      <c r="I13" s="493"/>
      <c r="J13" s="493"/>
      <c r="K13" s="493"/>
      <c r="L13" s="493"/>
      <c r="M13" s="493"/>
    </row>
    <row r="14" spans="1:15">
      <c r="A14" s="298">
        <v>7</v>
      </c>
      <c r="B14" s="299" t="s">
        <v>387</v>
      </c>
      <c r="C14" s="300">
        <f t="shared" ref="C14:F14" si="1">SUM(C15:C16)</f>
        <v>212162485.05929995</v>
      </c>
      <c r="D14" s="300">
        <f t="shared" si="1"/>
        <v>236695021.62779999</v>
      </c>
      <c r="E14" s="300">
        <f t="shared" si="1"/>
        <v>82814327.296599999</v>
      </c>
      <c r="F14" s="300">
        <f t="shared" si="1"/>
        <v>0</v>
      </c>
      <c r="G14" s="301">
        <f>SUM(G15:G16)</f>
        <v>261551901.94284993</v>
      </c>
      <c r="I14" s="493"/>
      <c r="J14" s="493"/>
      <c r="K14" s="493"/>
      <c r="L14" s="493"/>
      <c r="M14" s="493"/>
    </row>
    <row r="15" spans="1:15" ht="39">
      <c r="A15" s="298">
        <v>8</v>
      </c>
      <c r="B15" s="302" t="s">
        <v>388</v>
      </c>
      <c r="C15" s="300">
        <v>206892713.26129994</v>
      </c>
      <c r="D15" s="304">
        <v>233396763.32779998</v>
      </c>
      <c r="E15" s="300">
        <v>75207840.596599996</v>
      </c>
      <c r="F15" s="300"/>
      <c r="G15" s="301">
        <v>257748658.59284994</v>
      </c>
      <c r="I15" s="493"/>
      <c r="J15" s="493"/>
      <c r="K15" s="493"/>
      <c r="L15" s="493"/>
      <c r="M15" s="493"/>
    </row>
    <row r="16" spans="1:15" ht="26.25">
      <c r="A16" s="298">
        <v>9</v>
      </c>
      <c r="B16" s="302" t="s">
        <v>389</v>
      </c>
      <c r="C16" s="300">
        <v>5269771.7980000004</v>
      </c>
      <c r="D16" s="304">
        <v>3298258.3000000003</v>
      </c>
      <c r="E16" s="300">
        <v>7606486.7000000002</v>
      </c>
      <c r="F16" s="300"/>
      <c r="G16" s="301">
        <v>3803243.35</v>
      </c>
      <c r="I16" s="493"/>
      <c r="J16" s="493"/>
      <c r="K16" s="493"/>
      <c r="L16" s="493"/>
      <c r="M16" s="493"/>
    </row>
    <row r="17" spans="1:13">
      <c r="A17" s="298">
        <v>10</v>
      </c>
      <c r="B17" s="299" t="s">
        <v>390</v>
      </c>
      <c r="C17" s="300"/>
      <c r="D17" s="304"/>
      <c r="E17" s="300"/>
      <c r="F17" s="300"/>
      <c r="G17" s="301"/>
      <c r="I17" s="493"/>
      <c r="J17" s="493"/>
      <c r="K17" s="493"/>
      <c r="L17" s="493"/>
      <c r="M17" s="493"/>
    </row>
    <row r="18" spans="1:13">
      <c r="A18" s="298">
        <v>11</v>
      </c>
      <c r="B18" s="299" t="s">
        <v>391</v>
      </c>
      <c r="C18" s="300">
        <f>SUM(C19:C20)</f>
        <v>0</v>
      </c>
      <c r="D18" s="304">
        <f t="shared" ref="D18:G18" si="2">SUM(D19:D20)</f>
        <v>15108761.260241807</v>
      </c>
      <c r="E18" s="300">
        <f t="shared" si="2"/>
        <v>5154356.9602932483</v>
      </c>
      <c r="F18" s="300">
        <f t="shared" si="2"/>
        <v>1708685.8055190146</v>
      </c>
      <c r="G18" s="301">
        <f t="shared" si="2"/>
        <v>0</v>
      </c>
      <c r="I18" s="493"/>
      <c r="J18" s="493"/>
      <c r="K18" s="493"/>
      <c r="L18" s="493"/>
      <c r="M18" s="493"/>
    </row>
    <row r="19" spans="1:13">
      <c r="A19" s="298">
        <v>12</v>
      </c>
      <c r="B19" s="302" t="s">
        <v>392</v>
      </c>
      <c r="C19" s="303"/>
      <c r="D19" s="304">
        <v>0</v>
      </c>
      <c r="E19" s="300">
        <v>0</v>
      </c>
      <c r="F19" s="300"/>
      <c r="G19" s="301">
        <v>0</v>
      </c>
      <c r="I19" s="493"/>
      <c r="J19" s="493"/>
      <c r="K19" s="493"/>
      <c r="L19" s="493"/>
      <c r="M19" s="493"/>
    </row>
    <row r="20" spans="1:13">
      <c r="A20" s="298">
        <v>13</v>
      </c>
      <c r="B20" s="302" t="s">
        <v>393</v>
      </c>
      <c r="C20" s="300">
        <v>0</v>
      </c>
      <c r="D20" s="300">
        <v>15108761.260241807</v>
      </c>
      <c r="E20" s="300">
        <v>5154356.9602932483</v>
      </c>
      <c r="F20" s="300">
        <v>1708685.8055190146</v>
      </c>
      <c r="G20" s="301">
        <v>0</v>
      </c>
      <c r="I20" s="493"/>
      <c r="J20" s="493"/>
      <c r="K20" s="493"/>
      <c r="L20" s="493"/>
      <c r="M20" s="493"/>
    </row>
    <row r="21" spans="1:13">
      <c r="A21" s="305">
        <v>14</v>
      </c>
      <c r="B21" s="306" t="s">
        <v>394</v>
      </c>
      <c r="C21" s="303"/>
      <c r="D21" s="303"/>
      <c r="E21" s="303"/>
      <c r="F21" s="303"/>
      <c r="G21" s="307">
        <f>SUM(G8,G11,G14,G17,G18)</f>
        <v>1127228135.2763698</v>
      </c>
      <c r="I21" s="493"/>
      <c r="J21" s="493"/>
      <c r="K21" s="493"/>
      <c r="L21" s="493"/>
      <c r="M21" s="493"/>
    </row>
    <row r="22" spans="1:13">
      <c r="A22" s="308"/>
      <c r="B22" s="309" t="s">
        <v>395</v>
      </c>
      <c r="C22" s="310"/>
      <c r="D22" s="311"/>
      <c r="E22" s="310"/>
      <c r="F22" s="310"/>
      <c r="G22" s="312"/>
      <c r="I22" s="493"/>
      <c r="J22" s="493"/>
      <c r="K22" s="493"/>
      <c r="L22" s="493"/>
      <c r="M22" s="493"/>
    </row>
    <row r="23" spans="1:13">
      <c r="A23" s="298">
        <v>15</v>
      </c>
      <c r="B23" s="299" t="s">
        <v>396</v>
      </c>
      <c r="C23" s="313">
        <v>553707798.03073096</v>
      </c>
      <c r="D23" s="314">
        <v>0</v>
      </c>
      <c r="E23" s="313">
        <v>0</v>
      </c>
      <c r="F23" s="313"/>
      <c r="G23" s="301">
        <v>15638463.238976914</v>
      </c>
      <c r="I23" s="493"/>
      <c r="J23" s="493"/>
      <c r="K23" s="493"/>
      <c r="L23" s="493"/>
      <c r="M23" s="493"/>
    </row>
    <row r="24" spans="1:13">
      <c r="A24" s="298">
        <v>16</v>
      </c>
      <c r="B24" s="299" t="s">
        <v>397</v>
      </c>
      <c r="C24" s="300">
        <f>SUM(C25:C27,C29,C31)</f>
        <v>10909584.409999991</v>
      </c>
      <c r="D24" s="304">
        <f t="shared" ref="D24:G24" si="3">SUM(D25:D27,D29,D31)</f>
        <v>178632468.70019016</v>
      </c>
      <c r="E24" s="300">
        <f t="shared" si="3"/>
        <v>161100635.82743487</v>
      </c>
      <c r="F24" s="300">
        <f t="shared" si="3"/>
        <v>266764597.92550975</v>
      </c>
      <c r="G24" s="301">
        <f t="shared" si="3"/>
        <v>393779911.21830636</v>
      </c>
      <c r="I24" s="493"/>
      <c r="J24" s="493"/>
      <c r="K24" s="493"/>
      <c r="L24" s="493"/>
      <c r="M24" s="493"/>
    </row>
    <row r="25" spans="1:13">
      <c r="A25" s="298">
        <v>17</v>
      </c>
      <c r="B25" s="302" t="s">
        <v>398</v>
      </c>
      <c r="C25" s="300"/>
      <c r="D25" s="304">
        <v>0</v>
      </c>
      <c r="E25" s="300"/>
      <c r="F25" s="300"/>
      <c r="G25" s="301"/>
      <c r="I25" s="493"/>
      <c r="J25" s="493"/>
      <c r="K25" s="493"/>
      <c r="L25" s="493"/>
      <c r="M25" s="493"/>
    </row>
    <row r="26" spans="1:13" ht="26.25">
      <c r="A26" s="298">
        <v>18</v>
      </c>
      <c r="B26" s="302" t="s">
        <v>399</v>
      </c>
      <c r="C26" s="300">
        <v>10909584.409999991</v>
      </c>
      <c r="D26" s="304">
        <v>12779962.696255552</v>
      </c>
      <c r="E26" s="300">
        <v>0</v>
      </c>
      <c r="F26" s="300">
        <v>0</v>
      </c>
      <c r="G26" s="301">
        <v>3553432.0659383312</v>
      </c>
      <c r="I26" s="493"/>
      <c r="J26" s="493"/>
      <c r="K26" s="493"/>
      <c r="L26" s="493"/>
      <c r="M26" s="493"/>
    </row>
    <row r="27" spans="1:13">
      <c r="A27" s="298">
        <v>19</v>
      </c>
      <c r="B27" s="302" t="s">
        <v>400</v>
      </c>
      <c r="C27" s="300"/>
      <c r="D27" s="304">
        <v>158899405.45652705</v>
      </c>
      <c r="E27" s="300">
        <v>148866241.2794348</v>
      </c>
      <c r="F27" s="300">
        <v>234748587.80620238</v>
      </c>
      <c r="G27" s="301">
        <v>353419123.00325298</v>
      </c>
      <c r="I27" s="493"/>
      <c r="J27" s="493"/>
      <c r="K27" s="493"/>
      <c r="L27" s="493"/>
      <c r="M27" s="493"/>
    </row>
    <row r="28" spans="1:13">
      <c r="A28" s="298">
        <v>20</v>
      </c>
      <c r="B28" s="315" t="s">
        <v>401</v>
      </c>
      <c r="C28" s="300"/>
      <c r="D28" s="304"/>
      <c r="E28" s="300"/>
      <c r="F28" s="300"/>
      <c r="G28" s="301"/>
      <c r="I28" s="493"/>
      <c r="J28" s="493"/>
      <c r="K28" s="493"/>
      <c r="L28" s="493"/>
      <c r="M28" s="493"/>
    </row>
    <row r="29" spans="1:13">
      <c r="A29" s="298">
        <v>21</v>
      </c>
      <c r="B29" s="302" t="s">
        <v>402</v>
      </c>
      <c r="C29" s="300"/>
      <c r="D29" s="304">
        <v>6234908.6874075364</v>
      </c>
      <c r="E29" s="300">
        <v>12234394.548000071</v>
      </c>
      <c r="F29" s="300">
        <v>26254225.49265926</v>
      </c>
      <c r="G29" s="301">
        <v>31550743.286464173</v>
      </c>
      <c r="I29" s="493"/>
      <c r="J29" s="493"/>
      <c r="K29" s="493"/>
      <c r="L29" s="493"/>
      <c r="M29" s="493"/>
    </row>
    <row r="30" spans="1:13">
      <c r="A30" s="298">
        <v>22</v>
      </c>
      <c r="B30" s="315" t="s">
        <v>401</v>
      </c>
      <c r="C30" s="300"/>
      <c r="D30" s="304"/>
      <c r="E30" s="300"/>
      <c r="F30" s="300"/>
      <c r="G30" s="301"/>
      <c r="I30" s="493"/>
      <c r="J30" s="493"/>
      <c r="K30" s="493"/>
      <c r="L30" s="493"/>
      <c r="M30" s="493"/>
    </row>
    <row r="31" spans="1:13">
      <c r="A31" s="298">
        <v>23</v>
      </c>
      <c r="B31" s="302" t="s">
        <v>403</v>
      </c>
      <c r="C31" s="300"/>
      <c r="D31" s="304">
        <v>718191.86</v>
      </c>
      <c r="E31" s="300">
        <v>0</v>
      </c>
      <c r="F31" s="300">
        <v>5761784.6266480908</v>
      </c>
      <c r="G31" s="301">
        <v>5256612.8626508769</v>
      </c>
      <c r="I31" s="493"/>
      <c r="J31" s="493"/>
      <c r="K31" s="493"/>
      <c r="L31" s="493"/>
      <c r="M31" s="493"/>
    </row>
    <row r="32" spans="1:13">
      <c r="A32" s="298">
        <v>24</v>
      </c>
      <c r="B32" s="299" t="s">
        <v>404</v>
      </c>
      <c r="C32" s="300"/>
      <c r="D32" s="304"/>
      <c r="E32" s="300"/>
      <c r="F32" s="300"/>
      <c r="G32" s="301"/>
      <c r="I32" s="493"/>
      <c r="J32" s="493"/>
      <c r="K32" s="493"/>
      <c r="L32" s="493"/>
      <c r="M32" s="493"/>
    </row>
    <row r="33" spans="1:13">
      <c r="A33" s="298">
        <v>25</v>
      </c>
      <c r="B33" s="299" t="s">
        <v>405</v>
      </c>
      <c r="C33" s="300">
        <f>SUM(C34:C35)</f>
        <v>0</v>
      </c>
      <c r="D33" s="300">
        <f>SUM(D34:D35)</f>
        <v>94926452.115422398</v>
      </c>
      <c r="E33" s="300">
        <f>SUM(E34:E35)</f>
        <v>55976057.763975948</v>
      </c>
      <c r="F33" s="300">
        <f>SUM(F34:F35)</f>
        <v>131751077.21158576</v>
      </c>
      <c r="G33" s="301">
        <f>SUM(G34:G35)</f>
        <v>255649800.10738412</v>
      </c>
      <c r="I33" s="493"/>
      <c r="J33" s="493"/>
      <c r="K33" s="493"/>
      <c r="L33" s="493"/>
      <c r="M33" s="493"/>
    </row>
    <row r="34" spans="1:13">
      <c r="A34" s="298">
        <v>26</v>
      </c>
      <c r="B34" s="302" t="s">
        <v>406</v>
      </c>
      <c r="C34" s="303"/>
      <c r="D34" s="304">
        <v>0</v>
      </c>
      <c r="E34" s="300"/>
      <c r="F34" s="300"/>
      <c r="G34" s="301">
        <v>0</v>
      </c>
      <c r="I34" s="493"/>
      <c r="J34" s="493"/>
      <c r="K34" s="493"/>
      <c r="L34" s="493"/>
      <c r="M34" s="493"/>
    </row>
    <row r="35" spans="1:13">
      <c r="A35" s="298">
        <v>27</v>
      </c>
      <c r="B35" s="302" t="s">
        <v>407</v>
      </c>
      <c r="C35" s="300"/>
      <c r="D35" s="304">
        <v>94926452.115422398</v>
      </c>
      <c r="E35" s="300">
        <v>55976057.763975948</v>
      </c>
      <c r="F35" s="300">
        <v>131751077.21158576</v>
      </c>
      <c r="G35" s="301">
        <v>255649800.10738412</v>
      </c>
      <c r="I35" s="493"/>
      <c r="J35" s="493"/>
      <c r="K35" s="493"/>
      <c r="L35" s="493"/>
      <c r="M35" s="493"/>
    </row>
    <row r="36" spans="1:13">
      <c r="A36" s="298">
        <v>28</v>
      </c>
      <c r="B36" s="299" t="s">
        <v>408</v>
      </c>
      <c r="C36" s="300"/>
      <c r="D36" s="304">
        <v>52068529.128171399</v>
      </c>
      <c r="E36" s="300">
        <v>10647038.816196542</v>
      </c>
      <c r="F36" s="300">
        <v>32673513.950335216</v>
      </c>
      <c r="G36" s="301">
        <v>9437525.4200989082</v>
      </c>
      <c r="I36" s="493"/>
      <c r="J36" s="493"/>
      <c r="K36" s="493"/>
      <c r="L36" s="493"/>
      <c r="M36" s="493"/>
    </row>
    <row r="37" spans="1:13">
      <c r="A37" s="305">
        <v>29</v>
      </c>
      <c r="B37" s="306" t="s">
        <v>409</v>
      </c>
      <c r="C37" s="303"/>
      <c r="D37" s="303"/>
      <c r="E37" s="303"/>
      <c r="F37" s="303"/>
      <c r="G37" s="307">
        <f>SUM(G23:G24,G32:G33,G36)</f>
        <v>674505699.98476624</v>
      </c>
      <c r="I37" s="493"/>
      <c r="J37" s="493"/>
      <c r="K37" s="493"/>
      <c r="L37" s="493"/>
      <c r="M37" s="493"/>
    </row>
    <row r="38" spans="1:13">
      <c r="A38" s="294"/>
      <c r="B38" s="316"/>
      <c r="C38" s="317"/>
      <c r="D38" s="317"/>
      <c r="E38" s="317"/>
      <c r="F38" s="317"/>
      <c r="G38" s="318"/>
      <c r="I38" s="493"/>
      <c r="J38" s="493"/>
      <c r="K38" s="493"/>
      <c r="L38" s="493"/>
      <c r="M38" s="493"/>
    </row>
    <row r="39" spans="1:13" ht="15.75" thickBot="1">
      <c r="A39" s="319">
        <v>30</v>
      </c>
      <c r="B39" s="320" t="s">
        <v>410</v>
      </c>
      <c r="C39" s="197"/>
      <c r="D39" s="198"/>
      <c r="E39" s="198"/>
      <c r="F39" s="199"/>
      <c r="G39" s="321">
        <f>IFERROR(G21/G37,0)</f>
        <v>1.6711914151382685</v>
      </c>
      <c r="I39" s="493"/>
      <c r="J39" s="493"/>
      <c r="K39" s="493"/>
      <c r="L39" s="493"/>
      <c r="M39" s="493"/>
    </row>
    <row r="42" spans="1:13" ht="39">
      <c r="B42" s="151" t="s">
        <v>411</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zoomScaleNormal="10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3" bestFit="1" customWidth="1"/>
    <col min="2" max="2" width="86" style="3" customWidth="1"/>
    <col min="3" max="3" width="14.28515625" style="3" bestFit="1" customWidth="1"/>
    <col min="4" max="6" width="14.28515625" style="4" bestFit="1" customWidth="1"/>
    <col min="7" max="7" width="13.85546875" style="4" bestFit="1" customWidth="1"/>
    <col min="8" max="8" width="6.7109375" style="5" customWidth="1"/>
    <col min="9" max="10" width="14.28515625" style="5" bestFit="1" customWidth="1"/>
    <col min="11" max="11" width="13.85546875" style="5" bestFit="1" customWidth="1"/>
    <col min="12" max="12" width="14.140625" style="5" bestFit="1" customWidth="1"/>
    <col min="13" max="13" width="6.7109375" style="5" customWidth="1"/>
    <col min="14" max="16384" width="9.140625" style="5"/>
  </cols>
  <sheetData>
    <row r="1" spans="1:26">
      <c r="A1" s="2" t="s">
        <v>30</v>
      </c>
      <c r="B1" s="3" t="str">
        <f>'Info '!C2</f>
        <v>JSC Cartu Bank</v>
      </c>
    </row>
    <row r="2" spans="1:26">
      <c r="A2" s="2" t="s">
        <v>31</v>
      </c>
      <c r="B2" s="630">
        <v>45016</v>
      </c>
    </row>
    <row r="3" spans="1:26" ht="15" thickBot="1">
      <c r="A3" s="2"/>
    </row>
    <row r="4" spans="1:26" ht="15" customHeight="1" thickBot="1">
      <c r="A4" s="6" t="s">
        <v>93</v>
      </c>
      <c r="B4" s="7" t="s">
        <v>92</v>
      </c>
      <c r="C4" s="7"/>
      <c r="D4" s="663" t="s">
        <v>700</v>
      </c>
      <c r="E4" s="664"/>
      <c r="F4" s="664"/>
      <c r="G4" s="665"/>
      <c r="I4" s="666" t="s">
        <v>701</v>
      </c>
      <c r="J4" s="667"/>
      <c r="K4" s="667"/>
      <c r="L4" s="668"/>
    </row>
    <row r="5" spans="1:26" ht="21" customHeight="1">
      <c r="A5" s="8" t="s">
        <v>6</v>
      </c>
      <c r="B5" s="9"/>
      <c r="C5" s="631" t="str">
        <f>INT((MONTH($B$2))/3)&amp;"Q"&amp;"-"&amp;YEAR($B$2)</f>
        <v>1Q-2023</v>
      </c>
      <c r="D5" s="631" t="str">
        <f>IF(INT(MONTH($B$2))=3, "4"&amp;"Q"&amp;"-"&amp;YEAR($B$2)-1, IF(INT(MONTH($B$2))=6, "1"&amp;"Q"&amp;"-"&amp;YEAR($B$2), IF(INT(MONTH($B$2))=9, "2"&amp;"Q"&amp;"-"&amp;YEAR($B$2),IF(INT(MONTH($B$2))=12, "3"&amp;"Q"&amp;"-"&amp;YEAR($B$2), 0))))</f>
        <v>4Q-2022</v>
      </c>
      <c r="E5" s="631" t="str">
        <f>IF(INT(MONTH($B$2))=3, "3"&amp;"Q"&amp;"-"&amp;YEAR($B$2)-1, IF(INT(MONTH($B$2))=6, "4"&amp;"Q"&amp;"-"&amp;YEAR($B$2)-1, IF(INT(MONTH($B$2))=9, "1"&amp;"Q"&amp;"-"&amp;YEAR($B$2),IF(INT(MONTH($B$2))=12, "2"&amp;"Q"&amp;"-"&amp;YEAR($B$2), 0))))</f>
        <v>3Q-2022</v>
      </c>
      <c r="F5" s="631" t="str">
        <f>IF(INT(MONTH($B$2))=3, "2"&amp;"Q"&amp;"-"&amp;YEAR($B$2)-1, IF(INT(MONTH($B$2))=6, "3"&amp;"Q"&amp;"-"&amp;YEAR($B$2)-1, IF(INT(MONTH($B$2))=9, "4"&amp;"Q"&amp;"-"&amp;YEAR($B$2)-1,IF(INT(MONTH($B$2))=12, "1"&amp;"Q"&amp;"-"&amp;YEAR($B$2), 0))))</f>
        <v>2Q-2022</v>
      </c>
      <c r="G5" s="632" t="str">
        <f>IF(INT(MONTH($B$2))=3, "1"&amp;"Q"&amp;"-"&amp;YEAR($B$2)-1, IF(INT(MONTH($B$2))=6, "2"&amp;"Q"&amp;"-"&amp;YEAR($B$2)-1, IF(INT(MONTH($B$2))=9, "3"&amp;"Q"&amp;"-"&amp;YEAR($B$2)-1,IF(INT(MONTH($B$2))=12, "4"&amp;"Q"&amp;"-"&amp;YEAR($B$2)-1, 0))))</f>
        <v>1Q-2022</v>
      </c>
      <c r="H5" s="633"/>
      <c r="I5" s="634" t="str">
        <f>D5</f>
        <v>4Q-2022</v>
      </c>
      <c r="J5" s="631" t="str">
        <f t="shared" ref="J5:L5" si="0">E5</f>
        <v>3Q-2022</v>
      </c>
      <c r="K5" s="631" t="str">
        <f t="shared" si="0"/>
        <v>2Q-2022</v>
      </c>
      <c r="L5" s="632" t="str">
        <f t="shared" si="0"/>
        <v>1Q-2022</v>
      </c>
    </row>
    <row r="6" spans="1:26">
      <c r="B6" s="128" t="s">
        <v>91</v>
      </c>
      <c r="C6" s="283"/>
      <c r="D6" s="283"/>
      <c r="E6" s="283"/>
      <c r="F6" s="283"/>
      <c r="G6" s="284"/>
      <c r="I6" s="472"/>
      <c r="J6" s="283"/>
      <c r="K6" s="283"/>
      <c r="L6" s="284"/>
    </row>
    <row r="7" spans="1:26">
      <c r="A7" s="10"/>
      <c r="B7" s="129" t="s">
        <v>89</v>
      </c>
      <c r="C7" s="283"/>
      <c r="D7" s="283"/>
      <c r="E7" s="283"/>
      <c r="F7" s="283"/>
      <c r="G7" s="284"/>
      <c r="I7" s="472"/>
      <c r="J7" s="283"/>
      <c r="K7" s="283"/>
      <c r="L7" s="284"/>
    </row>
    <row r="8" spans="1:26">
      <c r="A8" s="8">
        <v>1</v>
      </c>
      <c r="B8" s="11" t="s">
        <v>363</v>
      </c>
      <c r="C8" s="12">
        <v>351924744.39058375</v>
      </c>
      <c r="D8" s="13">
        <v>346319799.38893533</v>
      </c>
      <c r="E8" s="13">
        <v>352123280.61130226</v>
      </c>
      <c r="F8" s="13">
        <v>341651988.36757332</v>
      </c>
      <c r="G8" s="14">
        <v>327269480.71385205</v>
      </c>
      <c r="I8" s="473">
        <v>234253424</v>
      </c>
      <c r="J8" s="474">
        <v>211365830</v>
      </c>
      <c r="K8" s="474">
        <v>204029629</v>
      </c>
      <c r="L8" s="475">
        <v>191863393</v>
      </c>
      <c r="O8" s="492"/>
      <c r="P8" s="492"/>
      <c r="Q8" s="492"/>
      <c r="R8" s="492"/>
      <c r="S8" s="492"/>
      <c r="T8" s="492"/>
      <c r="U8" s="492"/>
      <c r="V8" s="492"/>
      <c r="W8" s="492"/>
      <c r="X8" s="492"/>
      <c r="Y8" s="636"/>
      <c r="Z8" s="636"/>
    </row>
    <row r="9" spans="1:26">
      <c r="A9" s="8">
        <v>2</v>
      </c>
      <c r="B9" s="11" t="s">
        <v>364</v>
      </c>
      <c r="C9" s="12">
        <v>422973807.91786498</v>
      </c>
      <c r="D9" s="13">
        <v>421192062.91621655</v>
      </c>
      <c r="E9" s="13">
        <v>430591944.13858348</v>
      </c>
      <c r="F9" s="13">
        <v>422650551.89485455</v>
      </c>
      <c r="G9" s="14">
        <v>412922844.24113327</v>
      </c>
      <c r="I9" s="473">
        <v>307207424</v>
      </c>
      <c r="J9" s="474">
        <v>287916230</v>
      </c>
      <c r="K9" s="474">
        <v>283109929</v>
      </c>
      <c r="L9" s="475">
        <v>275598493</v>
      </c>
      <c r="O9" s="492"/>
      <c r="P9" s="492"/>
      <c r="Q9" s="492"/>
      <c r="R9" s="492"/>
      <c r="S9" s="492"/>
      <c r="T9" s="492"/>
      <c r="U9" s="492"/>
      <c r="V9" s="492"/>
      <c r="W9" s="492"/>
      <c r="X9" s="492"/>
    </row>
    <row r="10" spans="1:26">
      <c r="A10" s="8">
        <v>3</v>
      </c>
      <c r="B10" s="11" t="s">
        <v>142</v>
      </c>
      <c r="C10" s="12">
        <v>450114047.91786498</v>
      </c>
      <c r="D10" s="13">
        <v>449833262.91621655</v>
      </c>
      <c r="E10" s="13">
        <v>464614344.13858348</v>
      </c>
      <c r="F10" s="13">
        <v>457797351.89485455</v>
      </c>
      <c r="G10" s="14">
        <v>450138444.24113327</v>
      </c>
      <c r="I10" s="473">
        <v>346535560</v>
      </c>
      <c r="J10" s="474">
        <v>332079701</v>
      </c>
      <c r="K10" s="474">
        <v>328430263</v>
      </c>
      <c r="L10" s="475">
        <v>324944902</v>
      </c>
      <c r="O10" s="492"/>
      <c r="P10" s="492"/>
      <c r="Q10" s="492"/>
      <c r="R10" s="492"/>
      <c r="S10" s="492"/>
      <c r="T10" s="492"/>
      <c r="U10" s="492"/>
      <c r="V10" s="492"/>
      <c r="W10" s="492"/>
      <c r="X10" s="492"/>
    </row>
    <row r="11" spans="1:26">
      <c r="A11" s="8">
        <v>4</v>
      </c>
      <c r="B11" s="11" t="s">
        <v>366</v>
      </c>
      <c r="C11" s="12">
        <v>271767957.43040085</v>
      </c>
      <c r="D11" s="13">
        <v>246196639.74129626</v>
      </c>
      <c r="E11" s="13">
        <v>266775386.91204667</v>
      </c>
      <c r="F11" s="13">
        <v>244629392.86366698</v>
      </c>
      <c r="G11" s="14">
        <v>255999856.20125887</v>
      </c>
      <c r="I11" s="473">
        <v>158652337.6268518</v>
      </c>
      <c r="J11" s="474">
        <v>155205238.53075585</v>
      </c>
      <c r="K11" s="474">
        <v>151883464.59065759</v>
      </c>
      <c r="L11" s="475">
        <v>156772134.65544373</v>
      </c>
      <c r="O11" s="492"/>
      <c r="P11" s="492"/>
      <c r="Q11" s="492"/>
      <c r="R11" s="492"/>
      <c r="S11" s="492"/>
      <c r="T11" s="492"/>
      <c r="U11" s="492"/>
      <c r="V11" s="492"/>
      <c r="W11" s="492"/>
      <c r="X11" s="492"/>
    </row>
    <row r="12" spans="1:26">
      <c r="A12" s="8">
        <v>5</v>
      </c>
      <c r="B12" s="11" t="s">
        <v>367</v>
      </c>
      <c r="C12" s="12">
        <v>318402920.95974618</v>
      </c>
      <c r="D12" s="13">
        <v>289615242.44903541</v>
      </c>
      <c r="E12" s="13">
        <v>310449908.50440067</v>
      </c>
      <c r="F12" s="13">
        <v>287206774.66728365</v>
      </c>
      <c r="G12" s="14">
        <v>300984126.76105183</v>
      </c>
      <c r="I12" s="473">
        <v>199902308.17390835</v>
      </c>
      <c r="J12" s="474">
        <v>195580136.10504207</v>
      </c>
      <c r="K12" s="474">
        <v>191304963.68665263</v>
      </c>
      <c r="L12" s="475">
        <v>197780823.05211535</v>
      </c>
      <c r="O12" s="492"/>
      <c r="P12" s="492"/>
      <c r="Q12" s="492"/>
      <c r="R12" s="492"/>
      <c r="S12" s="492"/>
      <c r="T12" s="492"/>
      <c r="U12" s="492"/>
      <c r="V12" s="492"/>
      <c r="W12" s="492"/>
      <c r="X12" s="492"/>
    </row>
    <row r="13" spans="1:26">
      <c r="A13" s="8">
        <v>6</v>
      </c>
      <c r="B13" s="11" t="s">
        <v>365</v>
      </c>
      <c r="C13" s="12">
        <v>380127068.68261844</v>
      </c>
      <c r="D13" s="13">
        <v>368984106.43353105</v>
      </c>
      <c r="E13" s="13">
        <v>389834726.89171469</v>
      </c>
      <c r="F13" s="13">
        <v>363830560.01362234</v>
      </c>
      <c r="G13" s="14">
        <v>382468771.33374012</v>
      </c>
      <c r="I13" s="473">
        <v>276281547.86632597</v>
      </c>
      <c r="J13" s="474">
        <v>270125489.45250708</v>
      </c>
      <c r="K13" s="474">
        <v>263335691.15359637</v>
      </c>
      <c r="L13" s="475">
        <v>272657637.15705895</v>
      </c>
      <c r="O13" s="492"/>
      <c r="P13" s="492"/>
      <c r="Q13" s="492"/>
      <c r="R13" s="492"/>
      <c r="S13" s="492"/>
      <c r="T13" s="492"/>
      <c r="U13" s="492"/>
      <c r="V13" s="492"/>
      <c r="W13" s="492"/>
      <c r="X13" s="492"/>
    </row>
    <row r="14" spans="1:26">
      <c r="A14" s="10"/>
      <c r="B14" s="128" t="s">
        <v>369</v>
      </c>
      <c r="C14" s="283"/>
      <c r="D14" s="283"/>
      <c r="E14" s="283"/>
      <c r="F14" s="283"/>
      <c r="G14" s="284"/>
      <c r="I14" s="472"/>
      <c r="J14" s="283"/>
      <c r="K14" s="283"/>
      <c r="L14" s="284"/>
      <c r="O14" s="492"/>
      <c r="P14" s="492"/>
      <c r="Q14" s="492"/>
      <c r="R14" s="492"/>
      <c r="S14" s="492"/>
      <c r="T14" s="492"/>
      <c r="U14" s="492"/>
      <c r="V14" s="492"/>
      <c r="W14" s="492"/>
      <c r="X14" s="492"/>
    </row>
    <row r="15" spans="1:26" ht="15" customHeight="1">
      <c r="A15" s="8">
        <v>7</v>
      </c>
      <c r="B15" s="11" t="s">
        <v>368</v>
      </c>
      <c r="C15" s="175">
        <v>1376943700.1880093</v>
      </c>
      <c r="D15" s="13">
        <v>1514338626.9687345</v>
      </c>
      <c r="E15" s="13">
        <v>1534536778.1050727</v>
      </c>
      <c r="F15" s="13">
        <v>1506062037.9420605</v>
      </c>
      <c r="G15" s="14">
        <v>1521459530.472245</v>
      </c>
      <c r="I15" s="473">
        <v>1404709746.1948183</v>
      </c>
      <c r="J15" s="474">
        <v>1372073122.2972174</v>
      </c>
      <c r="K15" s="474">
        <v>1354126092.0266535</v>
      </c>
      <c r="L15" s="475">
        <v>1361151845.6909597</v>
      </c>
      <c r="O15" s="492"/>
      <c r="P15" s="492"/>
      <c r="Q15" s="492"/>
      <c r="R15" s="492"/>
      <c r="S15" s="492"/>
      <c r="T15" s="492"/>
      <c r="U15" s="492"/>
      <c r="V15" s="492"/>
      <c r="W15" s="492"/>
      <c r="X15" s="492"/>
    </row>
    <row r="16" spans="1:26">
      <c r="A16" s="10"/>
      <c r="B16" s="128" t="s">
        <v>370</v>
      </c>
      <c r="C16" s="283"/>
      <c r="D16" s="283"/>
      <c r="E16" s="283"/>
      <c r="F16" s="283"/>
      <c r="G16" s="284"/>
      <c r="I16" s="472"/>
      <c r="J16" s="283"/>
      <c r="K16" s="283"/>
      <c r="L16" s="284"/>
      <c r="O16" s="492"/>
      <c r="P16" s="492"/>
      <c r="Q16" s="492"/>
      <c r="R16" s="492"/>
      <c r="S16" s="492"/>
      <c r="T16" s="492"/>
      <c r="U16" s="492"/>
      <c r="V16" s="492"/>
      <c r="W16" s="492"/>
      <c r="X16" s="492"/>
    </row>
    <row r="17" spans="1:24">
      <c r="A17" s="8"/>
      <c r="B17" s="129" t="s">
        <v>354</v>
      </c>
      <c r="C17" s="283"/>
      <c r="D17" s="283"/>
      <c r="E17" s="283"/>
      <c r="F17" s="283"/>
      <c r="G17" s="284"/>
      <c r="I17" s="472"/>
      <c r="J17" s="283"/>
      <c r="K17" s="283"/>
      <c r="L17" s="284"/>
      <c r="O17" s="492"/>
      <c r="P17" s="492"/>
      <c r="Q17" s="492"/>
      <c r="R17" s="492"/>
      <c r="S17" s="492"/>
      <c r="T17" s="492"/>
      <c r="U17" s="492"/>
      <c r="V17" s="492"/>
      <c r="W17" s="492"/>
      <c r="X17" s="492"/>
    </row>
    <row r="18" spans="1:24">
      <c r="A18" s="8">
        <v>8</v>
      </c>
      <c r="B18" s="11" t="s">
        <v>363</v>
      </c>
      <c r="C18" s="484">
        <v>0.25558397510554104</v>
      </c>
      <c r="D18" s="485">
        <v>0.22869376321871077</v>
      </c>
      <c r="E18" s="485">
        <v>0.22946552056323</v>
      </c>
      <c r="F18" s="485">
        <v>0.22685120516975474</v>
      </c>
      <c r="G18" s="486">
        <v>0.21510232389307854</v>
      </c>
      <c r="H18" s="477"/>
      <c r="I18" s="487">
        <v>0.16676286658832049</v>
      </c>
      <c r="J18" s="488">
        <v>0.15404851721467808</v>
      </c>
      <c r="K18" s="488">
        <v>0.15067254829617746</v>
      </c>
      <c r="L18" s="489">
        <v>0.14095664169092365</v>
      </c>
      <c r="O18" s="492"/>
      <c r="P18" s="492"/>
      <c r="Q18" s="492"/>
      <c r="R18" s="492"/>
      <c r="S18" s="492"/>
      <c r="T18" s="492"/>
      <c r="U18" s="492"/>
      <c r="V18" s="492"/>
      <c r="W18" s="492"/>
      <c r="X18" s="492"/>
    </row>
    <row r="19" spans="1:24" ht="15" customHeight="1">
      <c r="A19" s="8">
        <v>9</v>
      </c>
      <c r="B19" s="11" t="s">
        <v>364</v>
      </c>
      <c r="C19" s="484">
        <v>0.30718308080432899</v>
      </c>
      <c r="D19" s="485">
        <v>0.27813598320431182</v>
      </c>
      <c r="E19" s="485">
        <v>0.28060060226793732</v>
      </c>
      <c r="F19" s="485">
        <v>0.28063289641931355</v>
      </c>
      <c r="G19" s="486">
        <v>0.2713991637444122</v>
      </c>
      <c r="H19" s="477"/>
      <c r="I19" s="487">
        <v>0.21869815086866609</v>
      </c>
      <c r="J19" s="488">
        <v>0.20984029591509762</v>
      </c>
      <c r="K19" s="488">
        <v>0.20907205810965757</v>
      </c>
      <c r="L19" s="489">
        <v>0.20247446592565749</v>
      </c>
      <c r="O19" s="492"/>
      <c r="P19" s="492"/>
      <c r="Q19" s="492"/>
      <c r="R19" s="492"/>
      <c r="S19" s="492"/>
      <c r="T19" s="492"/>
      <c r="U19" s="492"/>
      <c r="V19" s="492"/>
      <c r="W19" s="492"/>
      <c r="X19" s="492"/>
    </row>
    <row r="20" spans="1:24">
      <c r="A20" s="8">
        <v>10</v>
      </c>
      <c r="B20" s="11" t="s">
        <v>142</v>
      </c>
      <c r="C20" s="484">
        <v>0.32689357441150713</v>
      </c>
      <c r="D20" s="485">
        <v>0.29704932232802639</v>
      </c>
      <c r="E20" s="485">
        <v>0.30277172288585608</v>
      </c>
      <c r="F20" s="485">
        <v>0.30396978368859623</v>
      </c>
      <c r="G20" s="486">
        <v>0.29585962375313068</v>
      </c>
      <c r="H20" s="477"/>
      <c r="I20" s="487">
        <v>0.24669549060844859</v>
      </c>
      <c r="J20" s="488">
        <v>0.24202769925556866</v>
      </c>
      <c r="K20" s="488">
        <v>0.24254038448402887</v>
      </c>
      <c r="L20" s="489">
        <v>0.23872788552481347</v>
      </c>
      <c r="O20" s="492"/>
      <c r="P20" s="492"/>
      <c r="Q20" s="492"/>
      <c r="R20" s="492"/>
      <c r="S20" s="492"/>
      <c r="T20" s="492"/>
      <c r="U20" s="492"/>
      <c r="V20" s="492"/>
      <c r="W20" s="492"/>
      <c r="X20" s="492"/>
    </row>
    <row r="21" spans="1:24">
      <c r="A21" s="8">
        <v>11</v>
      </c>
      <c r="B21" s="11" t="s">
        <v>366</v>
      </c>
      <c r="C21" s="484">
        <v>0.19737042073201205</v>
      </c>
      <c r="D21" s="485">
        <v>0.16257700580094844</v>
      </c>
      <c r="E21" s="485">
        <v>0.17384750285455852</v>
      </c>
      <c r="F21" s="485">
        <v>0.16242982473546558</v>
      </c>
      <c r="G21" s="486">
        <v>0.16825939242813723</v>
      </c>
      <c r="H21" s="477"/>
      <c r="I21" s="487">
        <v>0.11294314576845572</v>
      </c>
      <c r="J21" s="488">
        <v>0.11311732298268533</v>
      </c>
      <c r="K21" s="488">
        <v>0.11216345766097832</v>
      </c>
      <c r="L21" s="489">
        <v>0.11517608057597843</v>
      </c>
      <c r="O21" s="492"/>
      <c r="P21" s="492"/>
      <c r="Q21" s="492"/>
      <c r="R21" s="492"/>
      <c r="S21" s="492"/>
      <c r="T21" s="492"/>
      <c r="U21" s="492"/>
      <c r="V21" s="492"/>
      <c r="W21" s="492"/>
      <c r="X21" s="492"/>
    </row>
    <row r="22" spans="1:24">
      <c r="A22" s="8">
        <v>12</v>
      </c>
      <c r="B22" s="11" t="s">
        <v>367</v>
      </c>
      <c r="C22" s="484">
        <v>0.23123888138365506</v>
      </c>
      <c r="D22" s="485">
        <v>0.19124866611159547</v>
      </c>
      <c r="E22" s="485">
        <v>0.20230854869947182</v>
      </c>
      <c r="F22" s="485">
        <v>0.19070049402462447</v>
      </c>
      <c r="G22" s="486">
        <v>0.19782591697830407</v>
      </c>
      <c r="H22" s="477"/>
      <c r="I22" s="487">
        <v>0.14230862191667604</v>
      </c>
      <c r="J22" s="488">
        <v>0.14254352259126585</v>
      </c>
      <c r="K22" s="488">
        <v>0.14127559081321295</v>
      </c>
      <c r="L22" s="489">
        <v>0.1453040112153807</v>
      </c>
      <c r="O22" s="492"/>
      <c r="P22" s="492"/>
      <c r="Q22" s="492"/>
      <c r="R22" s="492"/>
      <c r="S22" s="492"/>
      <c r="T22" s="492"/>
      <c r="U22" s="492"/>
      <c r="V22" s="492"/>
      <c r="W22" s="492"/>
      <c r="X22" s="492"/>
    </row>
    <row r="23" spans="1:24">
      <c r="A23" s="8">
        <v>13</v>
      </c>
      <c r="B23" s="11" t="s">
        <v>365</v>
      </c>
      <c r="C23" s="484">
        <v>0.27606580329371166</v>
      </c>
      <c r="D23" s="485">
        <v>0.24366023547331017</v>
      </c>
      <c r="E23" s="485">
        <v>0.25404065412697585</v>
      </c>
      <c r="F23" s="485">
        <v>0.24157740574271033</v>
      </c>
      <c r="G23" s="486">
        <v>0.25138280951516723</v>
      </c>
      <c r="H23" s="477"/>
      <c r="I23" s="487">
        <v>0.19668230295599348</v>
      </c>
      <c r="J23" s="488">
        <v>0.19687397490903746</v>
      </c>
      <c r="K23" s="488">
        <v>0.19446910646221643</v>
      </c>
      <c r="L23" s="489">
        <v>0.20031390180325556</v>
      </c>
      <c r="O23" s="492"/>
      <c r="P23" s="492"/>
      <c r="Q23" s="492"/>
      <c r="R23" s="492"/>
      <c r="S23" s="492"/>
      <c r="T23" s="492"/>
      <c r="U23" s="492"/>
      <c r="V23" s="492"/>
      <c r="W23" s="492"/>
      <c r="X23" s="492"/>
    </row>
    <row r="24" spans="1:24">
      <c r="A24" s="10"/>
      <c r="B24" s="128" t="s">
        <v>88</v>
      </c>
      <c r="C24" s="283"/>
      <c r="D24" s="283"/>
      <c r="E24" s="283"/>
      <c r="F24" s="283"/>
      <c r="G24" s="284"/>
      <c r="I24" s="472"/>
      <c r="J24" s="283"/>
      <c r="K24" s="283"/>
      <c r="L24" s="284"/>
      <c r="O24" s="492"/>
      <c r="P24" s="492"/>
      <c r="Q24" s="492"/>
      <c r="R24" s="492"/>
      <c r="S24" s="492"/>
      <c r="T24" s="492"/>
      <c r="U24" s="492"/>
      <c r="V24" s="492"/>
      <c r="W24" s="492"/>
      <c r="X24" s="492"/>
    </row>
    <row r="25" spans="1:24" ht="15" customHeight="1">
      <c r="A25" s="285">
        <v>14</v>
      </c>
      <c r="B25" s="11" t="s">
        <v>87</v>
      </c>
      <c r="C25" s="478">
        <v>5.8149539023008859E-2</v>
      </c>
      <c r="D25" s="479">
        <v>5.4849393573913552E-2</v>
      </c>
      <c r="E25" s="479">
        <v>5.6646943076743075E-2</v>
      </c>
      <c r="F25" s="479">
        <v>5.895767735377893E-2</v>
      </c>
      <c r="G25" s="480">
        <v>6.2666390753532641E-2</v>
      </c>
      <c r="H25" s="477"/>
      <c r="I25" s="481">
        <v>6.7127803190553309E-2</v>
      </c>
      <c r="J25" s="482">
        <v>6.4918111171587661E-2</v>
      </c>
      <c r="K25" s="482">
        <v>5.4130876345677141E-2</v>
      </c>
      <c r="L25" s="483">
        <v>5.5217963470513227E-2</v>
      </c>
      <c r="O25" s="492"/>
      <c r="P25" s="492"/>
      <c r="Q25" s="492"/>
      <c r="R25" s="492"/>
      <c r="S25" s="492"/>
      <c r="T25" s="492"/>
      <c r="U25" s="492"/>
      <c r="V25" s="492"/>
      <c r="W25" s="492"/>
      <c r="X25" s="492"/>
    </row>
    <row r="26" spans="1:24">
      <c r="A26" s="285">
        <v>15</v>
      </c>
      <c r="B26" s="11" t="s">
        <v>86</v>
      </c>
      <c r="C26" s="478">
        <v>1.8289119555379745E-2</v>
      </c>
      <c r="D26" s="479">
        <v>1.8650235037441641E-2</v>
      </c>
      <c r="E26" s="479">
        <v>1.925835169750429E-2</v>
      </c>
      <c r="F26" s="479">
        <v>2.0088026264221272E-2</v>
      </c>
      <c r="G26" s="480">
        <v>2.1599381772799537E-2</v>
      </c>
      <c r="H26" s="477"/>
      <c r="I26" s="481">
        <v>2.0175430517247989E-2</v>
      </c>
      <c r="J26" s="482">
        <v>2.0861073414529214E-2</v>
      </c>
      <c r="K26" s="482">
        <v>2.1765817945438849E-2</v>
      </c>
      <c r="L26" s="483">
        <v>2.3750955387297712E-2</v>
      </c>
      <c r="O26" s="492"/>
      <c r="P26" s="492"/>
      <c r="Q26" s="492"/>
      <c r="R26" s="492"/>
      <c r="S26" s="492"/>
      <c r="T26" s="492"/>
      <c r="U26" s="492"/>
      <c r="V26" s="492"/>
      <c r="W26" s="492"/>
      <c r="X26" s="492"/>
    </row>
    <row r="27" spans="1:24">
      <c r="A27" s="285">
        <v>16</v>
      </c>
      <c r="B27" s="11" t="s">
        <v>85</v>
      </c>
      <c r="C27" s="478">
        <v>2.3143742698323987E-2</v>
      </c>
      <c r="D27" s="479">
        <v>1.9130372183343309E-2</v>
      </c>
      <c r="E27" s="479">
        <v>2.6545538976691457E-2</v>
      </c>
      <c r="F27" s="479">
        <v>2.5718670495437725E-2</v>
      </c>
      <c r="G27" s="480">
        <v>2.4623842271010797E-2</v>
      </c>
      <c r="H27" s="477"/>
      <c r="I27" s="481">
        <v>3.2186540324067661E-2</v>
      </c>
      <c r="J27" s="482">
        <v>3.1068451808200979E-2</v>
      </c>
      <c r="K27" s="482">
        <v>1.8001206168453712E-2</v>
      </c>
      <c r="L27" s="483">
        <v>1.3518240122090078E-2</v>
      </c>
      <c r="O27" s="492"/>
      <c r="P27" s="492"/>
      <c r="Q27" s="492"/>
      <c r="R27" s="492"/>
      <c r="S27" s="492"/>
      <c r="T27" s="492"/>
      <c r="U27" s="492"/>
      <c r="V27" s="492"/>
      <c r="W27" s="492"/>
      <c r="X27" s="492"/>
    </row>
    <row r="28" spans="1:24">
      <c r="A28" s="285">
        <v>17</v>
      </c>
      <c r="B28" s="11" t="s">
        <v>84</v>
      </c>
      <c r="C28" s="478">
        <v>3.986041946762911E-2</v>
      </c>
      <c r="D28" s="479">
        <v>3.6199158536471911E-2</v>
      </c>
      <c r="E28" s="479">
        <v>3.7388591379238785E-2</v>
      </c>
      <c r="F28" s="479">
        <v>3.8869651089557658E-2</v>
      </c>
      <c r="G28" s="480">
        <v>4.1067008980733101E-2</v>
      </c>
      <c r="H28" s="477"/>
      <c r="I28" s="481">
        <v>4.6952372673305327E-2</v>
      </c>
      <c r="J28" s="482">
        <v>4.4057037757058444E-2</v>
      </c>
      <c r="K28" s="482">
        <v>3.2365058400238296E-2</v>
      </c>
      <c r="L28" s="483">
        <v>3.1467008083215516E-2</v>
      </c>
      <c r="O28" s="492"/>
      <c r="P28" s="492"/>
      <c r="Q28" s="492"/>
      <c r="R28" s="492"/>
      <c r="S28" s="492"/>
      <c r="T28" s="492"/>
      <c r="U28" s="492"/>
      <c r="V28" s="492"/>
      <c r="W28" s="492"/>
      <c r="X28" s="492"/>
    </row>
    <row r="29" spans="1:24">
      <c r="A29" s="285">
        <v>18</v>
      </c>
      <c r="B29" s="11" t="s">
        <v>166</v>
      </c>
      <c r="C29" s="478">
        <v>1.4178562416389427E-2</v>
      </c>
      <c r="D29" s="479">
        <v>1.6924460181492917E-2</v>
      </c>
      <c r="E29" s="479">
        <v>2.6000881847206815E-2</v>
      </c>
      <c r="F29" s="479">
        <v>2.672328615068981E-2</v>
      </c>
      <c r="G29" s="480">
        <v>1.7280171164803362E-2</v>
      </c>
      <c r="H29" s="477"/>
      <c r="I29" s="481">
        <v>3.2311122762428368E-2</v>
      </c>
      <c r="J29" s="482">
        <v>2.01761673614121E-2</v>
      </c>
      <c r="K29" s="482">
        <v>2.1041192230812078E-2</v>
      </c>
      <c r="L29" s="483">
        <v>7.971422259524916E-3</v>
      </c>
      <c r="O29" s="492"/>
      <c r="P29" s="492"/>
      <c r="Q29" s="492"/>
      <c r="R29" s="492"/>
      <c r="S29" s="492"/>
      <c r="T29" s="492"/>
      <c r="U29" s="492"/>
      <c r="V29" s="492"/>
      <c r="W29" s="492"/>
      <c r="X29" s="492"/>
    </row>
    <row r="30" spans="1:24">
      <c r="A30" s="285">
        <v>19</v>
      </c>
      <c r="B30" s="11" t="s">
        <v>167</v>
      </c>
      <c r="C30" s="478">
        <v>5.6528214604398587E-2</v>
      </c>
      <c r="D30" s="479">
        <v>7.2279527082719397E-2</v>
      </c>
      <c r="E30" s="479">
        <v>0.11093669439256565</v>
      </c>
      <c r="F30" s="479">
        <v>0.11286788760054721</v>
      </c>
      <c r="G30" s="480">
        <v>6.9261316906323978E-2</v>
      </c>
      <c r="H30" s="477"/>
      <c r="I30" s="481">
        <v>0.22314470762077446</v>
      </c>
      <c r="J30" s="482">
        <v>0.14146436938566304</v>
      </c>
      <c r="K30" s="482">
        <v>0.14662297148583683</v>
      </c>
      <c r="L30" s="483">
        <v>5.2637786581932862E-2</v>
      </c>
      <c r="O30" s="492"/>
      <c r="P30" s="492"/>
      <c r="Q30" s="492"/>
      <c r="R30" s="492"/>
      <c r="S30" s="492"/>
      <c r="T30" s="492"/>
      <c r="U30" s="492"/>
      <c r="V30" s="492"/>
      <c r="W30" s="492"/>
      <c r="X30" s="492"/>
    </row>
    <row r="31" spans="1:24">
      <c r="A31" s="10"/>
      <c r="B31" s="128" t="s">
        <v>229</v>
      </c>
      <c r="C31" s="283"/>
      <c r="D31" s="283"/>
      <c r="E31" s="283"/>
      <c r="F31" s="283"/>
      <c r="G31" s="284"/>
      <c r="I31" s="472"/>
      <c r="J31" s="283"/>
      <c r="K31" s="283"/>
      <c r="L31" s="284"/>
      <c r="O31" s="492"/>
      <c r="P31" s="492"/>
      <c r="Q31" s="492"/>
      <c r="R31" s="492"/>
      <c r="S31" s="492"/>
      <c r="T31" s="492"/>
      <c r="U31" s="492"/>
      <c r="V31" s="492"/>
      <c r="W31" s="492"/>
      <c r="X31" s="492"/>
    </row>
    <row r="32" spans="1:24">
      <c r="A32" s="285">
        <v>20</v>
      </c>
      <c r="B32" s="11" t="s">
        <v>83</v>
      </c>
      <c r="C32" s="478">
        <v>0.20329057550136437</v>
      </c>
      <c r="D32" s="479">
        <v>0.23982248959285699</v>
      </c>
      <c r="E32" s="479">
        <v>0.2931739060912536</v>
      </c>
      <c r="F32" s="479">
        <v>0.34736245543761068</v>
      </c>
      <c r="G32" s="480">
        <v>0.37475091857890752</v>
      </c>
      <c r="H32" s="477"/>
      <c r="I32" s="481">
        <v>0.23788998918784013</v>
      </c>
      <c r="J32" s="482">
        <v>0.28027183471466433</v>
      </c>
      <c r="K32" s="482">
        <v>0.30309246452686134</v>
      </c>
      <c r="L32" s="483">
        <v>0.33475227028271398</v>
      </c>
      <c r="O32" s="492"/>
      <c r="P32" s="492"/>
      <c r="Q32" s="492"/>
      <c r="R32" s="492"/>
      <c r="S32" s="492"/>
      <c r="T32" s="492"/>
      <c r="U32" s="492"/>
      <c r="V32" s="492"/>
      <c r="W32" s="492"/>
      <c r="X32" s="492"/>
    </row>
    <row r="33" spans="1:24" ht="15" customHeight="1">
      <c r="A33" s="285">
        <v>21</v>
      </c>
      <c r="B33" s="11" t="s">
        <v>712</v>
      </c>
      <c r="C33" s="478">
        <v>6.7863902049932825E-2</v>
      </c>
      <c r="D33" s="479">
        <v>8.5688086781886302E-2</v>
      </c>
      <c r="E33" s="479">
        <v>0.10105968474692002</v>
      </c>
      <c r="F33" s="479">
        <v>0.1292828809572569</v>
      </c>
      <c r="G33" s="480">
        <v>0.13649576753738668</v>
      </c>
      <c r="H33" s="477"/>
      <c r="I33" s="481">
        <v>0.14507380832078276</v>
      </c>
      <c r="J33" s="482">
        <v>0.15734224271039851</v>
      </c>
      <c r="K33" s="482">
        <v>0.16382420903175393</v>
      </c>
      <c r="L33" s="483">
        <v>0.1678699433937868</v>
      </c>
      <c r="O33" s="492"/>
      <c r="P33" s="492"/>
      <c r="Q33" s="492"/>
      <c r="R33" s="492"/>
      <c r="S33" s="492"/>
      <c r="T33" s="492"/>
      <c r="U33" s="492"/>
      <c r="V33" s="492"/>
      <c r="W33" s="492"/>
      <c r="X33" s="492"/>
    </row>
    <row r="34" spans="1:24">
      <c r="A34" s="285">
        <v>22</v>
      </c>
      <c r="B34" s="11" t="s">
        <v>82</v>
      </c>
      <c r="C34" s="478">
        <v>0.59281887667874811</v>
      </c>
      <c r="D34" s="479">
        <v>0.60640154624748743</v>
      </c>
      <c r="E34" s="479">
        <v>0.60109223881757057</v>
      </c>
      <c r="F34" s="479">
        <v>0.5939045589342592</v>
      </c>
      <c r="G34" s="480">
        <v>0.6293218372426993</v>
      </c>
      <c r="H34" s="477"/>
      <c r="I34" s="481">
        <v>0.62389313246499012</v>
      </c>
      <c r="J34" s="482">
        <v>0.6154047107117504</v>
      </c>
      <c r="K34" s="482">
        <v>0.61064724275037874</v>
      </c>
      <c r="L34" s="483">
        <v>0.64561336562421345</v>
      </c>
      <c r="O34" s="492"/>
      <c r="P34" s="492"/>
      <c r="Q34" s="492"/>
      <c r="R34" s="492"/>
      <c r="S34" s="492"/>
      <c r="T34" s="492"/>
      <c r="U34" s="492"/>
      <c r="V34" s="492"/>
      <c r="W34" s="492"/>
      <c r="X34" s="492"/>
    </row>
    <row r="35" spans="1:24" ht="15" customHeight="1">
      <c r="A35" s="285">
        <v>23</v>
      </c>
      <c r="B35" s="11" t="s">
        <v>81</v>
      </c>
      <c r="C35" s="478">
        <v>0.64427341412099282</v>
      </c>
      <c r="D35" s="479">
        <v>0.66524747027882758</v>
      </c>
      <c r="E35" s="479">
        <v>0.67173309347617005</v>
      </c>
      <c r="F35" s="479">
        <v>0.67015031668955782</v>
      </c>
      <c r="G35" s="480">
        <v>0.67624143663617353</v>
      </c>
      <c r="H35" s="477"/>
      <c r="I35" s="481">
        <v>0.68241262287720073</v>
      </c>
      <c r="J35" s="482">
        <v>0.7027753056832502</v>
      </c>
      <c r="K35" s="482">
        <v>0.70108379089626094</v>
      </c>
      <c r="L35" s="483">
        <v>0.70853086473567184</v>
      </c>
      <c r="O35" s="492"/>
      <c r="P35" s="492"/>
      <c r="Q35" s="492"/>
      <c r="R35" s="492"/>
      <c r="S35" s="492"/>
      <c r="T35" s="492"/>
      <c r="U35" s="492"/>
      <c r="V35" s="492"/>
      <c r="W35" s="492"/>
      <c r="X35" s="492"/>
    </row>
    <row r="36" spans="1:24">
      <c r="A36" s="285">
        <v>24</v>
      </c>
      <c r="B36" s="11" t="s">
        <v>80</v>
      </c>
      <c r="C36" s="478">
        <v>-2.7698661162601151E-2</v>
      </c>
      <c r="D36" s="479">
        <v>-0.23391426697125725</v>
      </c>
      <c r="E36" s="479">
        <v>-0.20081983079483973</v>
      </c>
      <c r="F36" s="479">
        <v>-0.12059390071571294</v>
      </c>
      <c r="G36" s="480">
        <v>8.1880541618808908E-3</v>
      </c>
      <c r="H36" s="477"/>
      <c r="I36" s="481">
        <v>-0.21229239061533456</v>
      </c>
      <c r="J36" s="482">
        <v>-0.18613862403146308</v>
      </c>
      <c r="K36" s="482">
        <v>-0.13984400348300918</v>
      </c>
      <c r="L36" s="483">
        <v>-1.8561518919768538E-5</v>
      </c>
      <c r="O36" s="492"/>
      <c r="P36" s="492"/>
      <c r="Q36" s="492"/>
      <c r="R36" s="492"/>
      <c r="S36" s="492"/>
      <c r="T36" s="492"/>
      <c r="U36" s="492"/>
      <c r="V36" s="492"/>
      <c r="W36" s="492"/>
      <c r="X36" s="492"/>
    </row>
    <row r="37" spans="1:24" ht="15" customHeight="1">
      <c r="A37" s="10"/>
      <c r="B37" s="128" t="s">
        <v>230</v>
      </c>
      <c r="C37" s="283"/>
      <c r="D37" s="283"/>
      <c r="E37" s="283"/>
      <c r="F37" s="283"/>
      <c r="G37" s="284"/>
      <c r="I37" s="472"/>
      <c r="J37" s="283"/>
      <c r="K37" s="283"/>
      <c r="L37" s="284"/>
      <c r="O37" s="492"/>
      <c r="P37" s="492"/>
      <c r="Q37" s="492"/>
      <c r="R37" s="492"/>
      <c r="S37" s="492"/>
      <c r="T37" s="492"/>
      <c r="U37" s="492"/>
      <c r="V37" s="492"/>
      <c r="W37" s="492"/>
      <c r="X37" s="492"/>
    </row>
    <row r="38" spans="1:24" ht="15" customHeight="1">
      <c r="A38" s="285">
        <v>25</v>
      </c>
      <c r="B38" s="11" t="s">
        <v>79</v>
      </c>
      <c r="C38" s="478">
        <v>0.3221076379957814</v>
      </c>
      <c r="D38" s="479">
        <v>0.45130946470648903</v>
      </c>
      <c r="E38" s="479">
        <v>0.43293598257376481</v>
      </c>
      <c r="F38" s="479">
        <v>0.40565491745745719</v>
      </c>
      <c r="G38" s="480">
        <v>0.29459864068769737</v>
      </c>
      <c r="H38" s="477"/>
      <c r="I38" s="481">
        <v>0.48565679847351489</v>
      </c>
      <c r="J38" s="482">
        <v>0.47317434155458571</v>
      </c>
      <c r="K38" s="482">
        <v>0.44605749662012129</v>
      </c>
      <c r="L38" s="483">
        <v>0.32548879086164673</v>
      </c>
      <c r="O38" s="492"/>
      <c r="P38" s="492"/>
      <c r="Q38" s="492"/>
      <c r="R38" s="492"/>
      <c r="S38" s="492"/>
      <c r="T38" s="492"/>
      <c r="U38" s="492"/>
      <c r="V38" s="492"/>
      <c r="W38" s="492"/>
      <c r="X38" s="492"/>
    </row>
    <row r="39" spans="1:24" ht="15" customHeight="1">
      <c r="A39" s="285">
        <v>26</v>
      </c>
      <c r="B39" s="11" t="s">
        <v>78</v>
      </c>
      <c r="C39" s="478">
        <v>0.8275263928609119</v>
      </c>
      <c r="D39" s="479">
        <v>0.81826596606146973</v>
      </c>
      <c r="E39" s="479">
        <v>0.85361500388120104</v>
      </c>
      <c r="F39" s="479">
        <v>0.84054672694618826</v>
      </c>
      <c r="G39" s="480">
        <v>0.86491320012430795</v>
      </c>
      <c r="H39" s="477"/>
      <c r="I39" s="481">
        <v>0.82089125076935576</v>
      </c>
      <c r="J39" s="482">
        <v>0.8554901024702104</v>
      </c>
      <c r="K39" s="482">
        <v>0.84703413513355286</v>
      </c>
      <c r="L39" s="483">
        <v>0.87279238032237949</v>
      </c>
      <c r="O39" s="492"/>
      <c r="P39" s="492"/>
      <c r="Q39" s="492"/>
      <c r="R39" s="492"/>
      <c r="S39" s="492"/>
      <c r="T39" s="492"/>
      <c r="U39" s="492"/>
      <c r="V39" s="492"/>
      <c r="W39" s="492"/>
      <c r="X39" s="492"/>
    </row>
    <row r="40" spans="1:24" ht="15" customHeight="1">
      <c r="A40" s="285">
        <v>27</v>
      </c>
      <c r="B40" s="11" t="s">
        <v>77</v>
      </c>
      <c r="C40" s="478">
        <v>0.35403353710074692</v>
      </c>
      <c r="D40" s="479">
        <v>0.42867089186910495</v>
      </c>
      <c r="E40" s="479">
        <v>0.44581871825973185</v>
      </c>
      <c r="F40" s="479">
        <v>0.4048887681196045</v>
      </c>
      <c r="G40" s="480">
        <v>0.35109184352508305</v>
      </c>
      <c r="H40" s="477"/>
      <c r="I40" s="481">
        <v>0.4611070453292786</v>
      </c>
      <c r="J40" s="482">
        <v>0.48758691356806172</v>
      </c>
      <c r="K40" s="482">
        <v>0.40295698430299592</v>
      </c>
      <c r="L40" s="483">
        <v>0.38758967558553742</v>
      </c>
      <c r="O40" s="492"/>
      <c r="P40" s="492"/>
      <c r="Q40" s="492"/>
      <c r="R40" s="492"/>
      <c r="S40" s="492"/>
      <c r="T40" s="492"/>
      <c r="U40" s="492"/>
      <c r="V40" s="492"/>
      <c r="W40" s="492"/>
      <c r="X40" s="492"/>
    </row>
    <row r="41" spans="1:24" ht="15" customHeight="1">
      <c r="A41" s="286"/>
      <c r="B41" s="128" t="s">
        <v>271</v>
      </c>
      <c r="C41" s="283"/>
      <c r="D41" s="283"/>
      <c r="E41" s="283"/>
      <c r="F41" s="283"/>
      <c r="G41" s="284"/>
      <c r="I41" s="472"/>
      <c r="J41" s="283"/>
      <c r="K41" s="283"/>
      <c r="L41" s="284"/>
      <c r="O41" s="492"/>
      <c r="P41" s="492"/>
      <c r="Q41" s="492"/>
      <c r="R41" s="492"/>
      <c r="S41" s="492"/>
      <c r="T41" s="492"/>
      <c r="U41" s="492"/>
      <c r="V41" s="492"/>
      <c r="W41" s="492"/>
      <c r="X41" s="492"/>
    </row>
    <row r="42" spans="1:24">
      <c r="A42" s="285">
        <v>28</v>
      </c>
      <c r="B42" s="11" t="s">
        <v>254</v>
      </c>
      <c r="C42" s="12">
        <v>641099895.18333113</v>
      </c>
      <c r="D42" s="13">
        <v>722200115.94565213</v>
      </c>
      <c r="E42" s="13">
        <v>633736976.41286957</v>
      </c>
      <c r="F42" s="13">
        <v>650448661.75054717</v>
      </c>
      <c r="G42" s="14">
        <v>387420471.11724615</v>
      </c>
      <c r="I42" s="473">
        <v>729588624.00502896</v>
      </c>
      <c r="J42" s="474">
        <v>639213571.84246445</v>
      </c>
      <c r="K42" s="474">
        <v>631144334.8084414</v>
      </c>
      <c r="L42" s="475">
        <v>373335681.19728094</v>
      </c>
      <c r="O42" s="492"/>
      <c r="P42" s="492"/>
      <c r="Q42" s="492"/>
      <c r="R42" s="492"/>
      <c r="S42" s="492"/>
      <c r="T42" s="492"/>
      <c r="U42" s="492"/>
      <c r="V42" s="492"/>
      <c r="W42" s="492"/>
      <c r="X42" s="492"/>
    </row>
    <row r="43" spans="1:24" ht="15" customHeight="1">
      <c r="A43" s="285">
        <v>29</v>
      </c>
      <c r="B43" s="11" t="s">
        <v>266</v>
      </c>
      <c r="C43" s="12">
        <v>349783383.15369141</v>
      </c>
      <c r="D43" s="13">
        <v>424729347.52173913</v>
      </c>
      <c r="E43" s="13">
        <v>393520792.40630442</v>
      </c>
      <c r="F43" s="13">
        <v>377784397.5211584</v>
      </c>
      <c r="G43" s="14">
        <v>215907725.87889791</v>
      </c>
      <c r="I43" s="473">
        <v>437351307.64261466</v>
      </c>
      <c r="J43" s="474">
        <v>404688412.94228691</v>
      </c>
      <c r="K43" s="474">
        <v>356160850.5765754</v>
      </c>
      <c r="L43" s="475">
        <v>211298854.08155167</v>
      </c>
      <c r="O43" s="492"/>
      <c r="P43" s="492"/>
      <c r="Q43" s="492"/>
      <c r="R43" s="492"/>
      <c r="S43" s="492"/>
      <c r="T43" s="492"/>
      <c r="U43" s="492"/>
      <c r="V43" s="492"/>
      <c r="W43" s="492"/>
      <c r="X43" s="492"/>
    </row>
    <row r="44" spans="1:24" ht="15" customHeight="1">
      <c r="A44" s="322">
        <v>30</v>
      </c>
      <c r="B44" s="323" t="s">
        <v>255</v>
      </c>
      <c r="C44" s="478">
        <v>1.8328483457478542</v>
      </c>
      <c r="D44" s="479">
        <v>1.7003772406112987</v>
      </c>
      <c r="E44" s="479">
        <v>1.6104281873841764</v>
      </c>
      <c r="F44" s="479">
        <v>1.7217456994478386</v>
      </c>
      <c r="G44" s="480">
        <v>1.7943798423153663</v>
      </c>
      <c r="H44" s="477"/>
      <c r="I44" s="481">
        <v>1.6681981081470059</v>
      </c>
      <c r="J44" s="482">
        <v>1.5795203208193249</v>
      </c>
      <c r="K44" s="482">
        <v>1.7720766720618102</v>
      </c>
      <c r="L44" s="483">
        <v>1.7668608891423068</v>
      </c>
      <c r="O44" s="492"/>
      <c r="P44" s="492"/>
      <c r="Q44" s="492"/>
      <c r="R44" s="492"/>
      <c r="S44" s="492"/>
      <c r="T44" s="492"/>
      <c r="U44" s="492"/>
      <c r="V44" s="492"/>
      <c r="W44" s="492"/>
      <c r="X44" s="492"/>
    </row>
    <row r="45" spans="1:24" ht="15" customHeight="1">
      <c r="A45" s="322"/>
      <c r="B45" s="128" t="s">
        <v>373</v>
      </c>
      <c r="C45" s="283"/>
      <c r="D45" s="283"/>
      <c r="E45" s="283"/>
      <c r="F45" s="283"/>
      <c r="G45" s="284"/>
      <c r="I45" s="472"/>
      <c r="J45" s="283"/>
      <c r="K45" s="283"/>
      <c r="L45" s="284"/>
      <c r="O45" s="492"/>
      <c r="P45" s="492"/>
      <c r="Q45" s="492"/>
      <c r="R45" s="492"/>
      <c r="S45" s="492"/>
      <c r="T45" s="492"/>
      <c r="U45" s="492"/>
      <c r="V45" s="492"/>
      <c r="W45" s="492"/>
      <c r="X45" s="492"/>
    </row>
    <row r="46" spans="1:24" ht="15" customHeight="1">
      <c r="A46" s="322">
        <v>31</v>
      </c>
      <c r="B46" s="323" t="s">
        <v>380</v>
      </c>
      <c r="C46" s="12">
        <v>1127228135.2763696</v>
      </c>
      <c r="D46" s="13">
        <v>1222087368.3474715</v>
      </c>
      <c r="E46" s="13">
        <v>1225983493.4443285</v>
      </c>
      <c r="F46" s="13">
        <v>1124888387.4800835</v>
      </c>
      <c r="G46" s="14">
        <v>1132605509.459018</v>
      </c>
      <c r="I46" s="473">
        <v>1108500211.0931854</v>
      </c>
      <c r="J46" s="474">
        <v>1083242923.834146</v>
      </c>
      <c r="K46" s="474">
        <v>985451919.75065398</v>
      </c>
      <c r="L46" s="475">
        <v>995046414.02548432</v>
      </c>
      <c r="O46" s="492"/>
      <c r="P46" s="492"/>
      <c r="Q46" s="492"/>
      <c r="R46" s="492"/>
      <c r="S46" s="492"/>
      <c r="T46" s="492"/>
      <c r="U46" s="492"/>
      <c r="V46" s="492"/>
      <c r="W46" s="492"/>
      <c r="X46" s="492"/>
    </row>
    <row r="47" spans="1:24" ht="15" customHeight="1">
      <c r="A47" s="322">
        <v>32</v>
      </c>
      <c r="B47" s="323" t="s">
        <v>395</v>
      </c>
      <c r="C47" s="12">
        <v>674505700.37792647</v>
      </c>
      <c r="D47" s="13">
        <v>693944328.54799378</v>
      </c>
      <c r="E47" s="13">
        <v>735040441.13670707</v>
      </c>
      <c r="F47" s="13">
        <v>756273691.14532804</v>
      </c>
      <c r="G47" s="14">
        <v>844650065.5583427</v>
      </c>
      <c r="I47" s="473">
        <v>596083524.8292141</v>
      </c>
      <c r="J47" s="474">
        <v>607887717.53463447</v>
      </c>
      <c r="K47" s="474">
        <v>625376566.17079306</v>
      </c>
      <c r="L47" s="475">
        <v>744830716.93965733</v>
      </c>
      <c r="O47" s="492"/>
      <c r="P47" s="492"/>
      <c r="Q47" s="492"/>
      <c r="R47" s="492"/>
      <c r="S47" s="492"/>
      <c r="T47" s="492"/>
      <c r="U47" s="492"/>
      <c r="V47" s="492"/>
      <c r="W47" s="492"/>
      <c r="X47" s="492"/>
    </row>
    <row r="48" spans="1:24" ht="15" thickBot="1">
      <c r="A48" s="287">
        <v>33</v>
      </c>
      <c r="B48" s="130" t="s">
        <v>413</v>
      </c>
      <c r="C48" s="478">
        <v>1.6711914141641533</v>
      </c>
      <c r="D48" s="479">
        <v>1.761074077663495</v>
      </c>
      <c r="E48" s="479">
        <v>1.6679129811529827</v>
      </c>
      <c r="F48" s="479">
        <v>1.4874091227165553</v>
      </c>
      <c r="G48" s="480">
        <v>1.3409168549703798</v>
      </c>
      <c r="H48" s="477"/>
      <c r="I48" s="481">
        <v>1.8596390688885178</v>
      </c>
      <c r="J48" s="482">
        <v>1.7819786328754506</v>
      </c>
      <c r="K48" s="482">
        <v>1.575773658716727</v>
      </c>
      <c r="L48" s="483">
        <v>1.3359363294171154</v>
      </c>
      <c r="O48" s="492"/>
      <c r="P48" s="492"/>
      <c r="Q48" s="492"/>
      <c r="R48" s="492"/>
      <c r="S48" s="492"/>
      <c r="T48" s="492"/>
      <c r="U48" s="492"/>
      <c r="V48" s="492"/>
      <c r="W48" s="492"/>
      <c r="X48" s="492"/>
    </row>
    <row r="49" spans="1:2">
      <c r="A49" s="15"/>
    </row>
    <row r="50" spans="1:2" ht="38.25">
      <c r="B50" s="177" t="s">
        <v>709</v>
      </c>
    </row>
    <row r="51" spans="1:2" ht="51">
      <c r="B51" s="177" t="s">
        <v>270</v>
      </c>
    </row>
    <row r="53" spans="1:2">
      <c r="B53" s="176"/>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0"/>
  <sheetViews>
    <sheetView showGridLines="0" zoomScaleNormal="100" workbookViewId="0"/>
  </sheetViews>
  <sheetFormatPr defaultColWidth="9.140625" defaultRowHeight="12.75"/>
  <cols>
    <col min="1" max="1" width="11.85546875" style="326" bestFit="1" customWidth="1"/>
    <col min="2" max="2" width="105.140625" style="326" bestFit="1" customWidth="1"/>
    <col min="3" max="4" width="15.28515625" style="326" bestFit="1" customWidth="1"/>
    <col min="5" max="5" width="17.5703125" style="326" bestFit="1" customWidth="1"/>
    <col min="6" max="6" width="15.28515625" style="326" bestFit="1" customWidth="1"/>
    <col min="7" max="7" width="30.42578125" style="326" customWidth="1"/>
    <col min="8" max="8" width="16.85546875" style="326" bestFit="1" customWidth="1"/>
    <col min="9" max="16384" width="9.140625" style="326"/>
  </cols>
  <sheetData>
    <row r="1" spans="1:8" ht="13.5">
      <c r="A1" s="324" t="s">
        <v>30</v>
      </c>
      <c r="B1" s="397" t="str">
        <f>'Info '!C2</f>
        <v>JSC Cartu Bank</v>
      </c>
    </row>
    <row r="2" spans="1:8">
      <c r="A2" s="324" t="s">
        <v>31</v>
      </c>
      <c r="B2" s="655">
        <f>'1. key ratios '!B2</f>
        <v>45016</v>
      </c>
    </row>
    <row r="3" spans="1:8">
      <c r="A3" s="325" t="s">
        <v>416</v>
      </c>
    </row>
    <row r="5" spans="1:8" ht="12" customHeight="1">
      <c r="A5" s="724" t="s">
        <v>417</v>
      </c>
      <c r="B5" s="725"/>
      <c r="C5" s="730" t="s">
        <v>418</v>
      </c>
      <c r="D5" s="731"/>
      <c r="E5" s="731"/>
      <c r="F5" s="731"/>
      <c r="G5" s="731"/>
      <c r="H5" s="732"/>
    </row>
    <row r="6" spans="1:8">
      <c r="A6" s="726"/>
      <c r="B6" s="727"/>
      <c r="C6" s="733"/>
      <c r="D6" s="734"/>
      <c r="E6" s="734"/>
      <c r="F6" s="734"/>
      <c r="G6" s="734"/>
      <c r="H6" s="735"/>
    </row>
    <row r="7" spans="1:8">
      <c r="A7" s="728"/>
      <c r="B7" s="729"/>
      <c r="C7" s="396" t="s">
        <v>419</v>
      </c>
      <c r="D7" s="396" t="s">
        <v>420</v>
      </c>
      <c r="E7" s="396" t="s">
        <v>421</v>
      </c>
      <c r="F7" s="396" t="s">
        <v>422</v>
      </c>
      <c r="G7" s="396" t="s">
        <v>423</v>
      </c>
      <c r="H7" s="396" t="s">
        <v>64</v>
      </c>
    </row>
    <row r="8" spans="1:8">
      <c r="A8" s="392">
        <v>1</v>
      </c>
      <c r="B8" s="391" t="s">
        <v>51</v>
      </c>
      <c r="C8" s="591">
        <v>212995555</v>
      </c>
      <c r="D8" s="591">
        <v>602840.59</v>
      </c>
      <c r="E8" s="591">
        <v>27996057.724106219</v>
      </c>
      <c r="F8" s="591">
        <v>0</v>
      </c>
      <c r="G8" s="591"/>
      <c r="H8" s="590">
        <f t="shared" ref="H8:H21" si="0">SUM(C8:G8)</f>
        <v>241594453.31410623</v>
      </c>
    </row>
    <row r="9" spans="1:8">
      <c r="A9" s="392">
        <v>2</v>
      </c>
      <c r="B9" s="391" t="s">
        <v>52</v>
      </c>
      <c r="C9" s="591"/>
      <c r="D9" s="591"/>
      <c r="E9" s="591"/>
      <c r="F9" s="591"/>
      <c r="G9" s="591"/>
      <c r="H9" s="590">
        <f t="shared" si="0"/>
        <v>0</v>
      </c>
    </row>
    <row r="10" spans="1:8">
      <c r="A10" s="392">
        <v>3</v>
      </c>
      <c r="B10" s="391" t="s">
        <v>164</v>
      </c>
      <c r="C10" s="591"/>
      <c r="D10" s="591"/>
      <c r="E10" s="591"/>
      <c r="F10" s="591"/>
      <c r="G10" s="591"/>
      <c r="H10" s="590">
        <f t="shared" si="0"/>
        <v>0</v>
      </c>
    </row>
    <row r="11" spans="1:8">
      <c r="A11" s="392">
        <v>4</v>
      </c>
      <c r="B11" s="391" t="s">
        <v>53</v>
      </c>
      <c r="C11" s="591"/>
      <c r="D11" s="591"/>
      <c r="E11" s="591"/>
      <c r="F11" s="591"/>
      <c r="G11" s="591"/>
      <c r="H11" s="590">
        <f t="shared" si="0"/>
        <v>0</v>
      </c>
    </row>
    <row r="12" spans="1:8">
      <c r="A12" s="392">
        <v>5</v>
      </c>
      <c r="B12" s="391" t="s">
        <v>54</v>
      </c>
      <c r="C12" s="591"/>
      <c r="D12" s="591"/>
      <c r="E12" s="591"/>
      <c r="F12" s="591"/>
      <c r="G12" s="591"/>
      <c r="H12" s="590">
        <f t="shared" si="0"/>
        <v>0</v>
      </c>
    </row>
    <row r="13" spans="1:8">
      <c r="A13" s="392">
        <v>6</v>
      </c>
      <c r="B13" s="391" t="s">
        <v>55</v>
      </c>
      <c r="C13" s="591">
        <v>123763333.41000003</v>
      </c>
      <c r="D13" s="591">
        <v>171645119.98155317</v>
      </c>
      <c r="E13" s="591">
        <v>0</v>
      </c>
      <c r="F13" s="591">
        <v>2683912.1400000006</v>
      </c>
      <c r="G13" s="591"/>
      <c r="H13" s="590">
        <f t="shared" si="0"/>
        <v>298092365.53155315</v>
      </c>
    </row>
    <row r="14" spans="1:8">
      <c r="A14" s="392">
        <v>7</v>
      </c>
      <c r="B14" s="391" t="s">
        <v>56</v>
      </c>
      <c r="C14" s="591"/>
      <c r="D14" s="591">
        <v>304786461.01610899</v>
      </c>
      <c r="E14" s="591">
        <v>175327077.4489693</v>
      </c>
      <c r="F14" s="591">
        <v>222135167.88676602</v>
      </c>
      <c r="G14" s="591">
        <v>35053565.718859233</v>
      </c>
      <c r="H14" s="590">
        <f t="shared" si="0"/>
        <v>737302272.07070351</v>
      </c>
    </row>
    <row r="15" spans="1:8">
      <c r="A15" s="392">
        <v>8</v>
      </c>
      <c r="B15" s="393" t="s">
        <v>57</v>
      </c>
      <c r="C15" s="591"/>
      <c r="D15" s="591"/>
      <c r="E15" s="591"/>
      <c r="F15" s="591"/>
      <c r="G15" s="591"/>
      <c r="H15" s="590">
        <f t="shared" si="0"/>
        <v>0</v>
      </c>
    </row>
    <row r="16" spans="1:8">
      <c r="A16" s="392">
        <v>9</v>
      </c>
      <c r="B16" s="391" t="s">
        <v>58</v>
      </c>
      <c r="C16" s="591"/>
      <c r="D16" s="591"/>
      <c r="E16" s="591"/>
      <c r="F16" s="591"/>
      <c r="G16" s="591"/>
      <c r="H16" s="590">
        <f t="shared" si="0"/>
        <v>0</v>
      </c>
    </row>
    <row r="17" spans="1:8">
      <c r="A17" s="392">
        <v>10</v>
      </c>
      <c r="B17" s="395" t="s">
        <v>431</v>
      </c>
      <c r="C17" s="591"/>
      <c r="D17" s="591">
        <v>9353780.1350869555</v>
      </c>
      <c r="E17" s="591">
        <v>18844033.537733413</v>
      </c>
      <c r="F17" s="591">
        <v>16029369.247100027</v>
      </c>
      <c r="G17" s="591">
        <v>35054586.793875128</v>
      </c>
      <c r="H17" s="590">
        <f t="shared" si="0"/>
        <v>79281769.713795513</v>
      </c>
    </row>
    <row r="18" spans="1:8">
      <c r="A18" s="392">
        <v>11</v>
      </c>
      <c r="B18" s="391" t="s">
        <v>60</v>
      </c>
      <c r="C18" s="591"/>
      <c r="D18" s="591"/>
      <c r="E18" s="591"/>
      <c r="F18" s="591"/>
      <c r="G18" s="591"/>
      <c r="H18" s="590">
        <f t="shared" si="0"/>
        <v>0</v>
      </c>
    </row>
    <row r="19" spans="1:8">
      <c r="A19" s="392">
        <v>12</v>
      </c>
      <c r="B19" s="391" t="s">
        <v>61</v>
      </c>
      <c r="C19" s="591"/>
      <c r="D19" s="591"/>
      <c r="E19" s="591"/>
      <c r="F19" s="591"/>
      <c r="G19" s="591"/>
      <c r="H19" s="590">
        <f t="shared" si="0"/>
        <v>0</v>
      </c>
    </row>
    <row r="20" spans="1:8">
      <c r="A20" s="394">
        <v>13</v>
      </c>
      <c r="B20" s="393" t="s">
        <v>144</v>
      </c>
      <c r="C20" s="591"/>
      <c r="D20" s="591"/>
      <c r="E20" s="591"/>
      <c r="F20" s="591"/>
      <c r="G20" s="591"/>
      <c r="H20" s="590">
        <f t="shared" si="0"/>
        <v>0</v>
      </c>
    </row>
    <row r="21" spans="1:8">
      <c r="A21" s="392">
        <v>14</v>
      </c>
      <c r="B21" s="391" t="s">
        <v>63</v>
      </c>
      <c r="C21" s="591">
        <v>27942977.59</v>
      </c>
      <c r="D21" s="591">
        <v>4332189.8080000589</v>
      </c>
      <c r="E21" s="591">
        <v>4162760.3833473125</v>
      </c>
      <c r="F21" s="591">
        <v>11143935.276097894</v>
      </c>
      <c r="G21" s="591">
        <v>129197714.34078763</v>
      </c>
      <c r="H21" s="590">
        <f t="shared" si="0"/>
        <v>176779577.39823291</v>
      </c>
    </row>
    <row r="22" spans="1:8">
      <c r="A22" s="390">
        <v>15</v>
      </c>
      <c r="B22" s="389" t="s">
        <v>64</v>
      </c>
      <c r="C22" s="590">
        <f>SUM(C18:C21)+SUM(C8:C16)</f>
        <v>364701866</v>
      </c>
      <c r="D22" s="590">
        <f t="shared" ref="D22:H22" si="1">SUM(D18:D21)+SUM(D8:D16)</f>
        <v>481366611.39566225</v>
      </c>
      <c r="E22" s="590">
        <f t="shared" si="1"/>
        <v>207485895.55642283</v>
      </c>
      <c r="F22" s="590">
        <f t="shared" si="1"/>
        <v>235963015.3028639</v>
      </c>
      <c r="G22" s="590">
        <f t="shared" si="1"/>
        <v>164251280.05964687</v>
      </c>
      <c r="H22" s="590">
        <f t="shared" si="1"/>
        <v>1453768668.3145957</v>
      </c>
    </row>
    <row r="25" spans="1:8">
      <c r="C25" s="589"/>
      <c r="D25" s="589"/>
      <c r="E25" s="589"/>
      <c r="F25" s="589"/>
      <c r="G25" s="589"/>
      <c r="H25" s="589"/>
    </row>
    <row r="26" spans="1:8" ht="25.5">
      <c r="B26" s="329" t="s">
        <v>518</v>
      </c>
      <c r="C26" s="589"/>
      <c r="D26" s="589"/>
      <c r="E26" s="589"/>
      <c r="F26" s="589"/>
      <c r="G26" s="589"/>
      <c r="H26" s="589"/>
    </row>
    <row r="27" spans="1:8">
      <c r="C27" s="589"/>
      <c r="D27" s="589"/>
      <c r="E27" s="589"/>
      <c r="F27" s="589"/>
      <c r="G27" s="589"/>
      <c r="H27" s="589"/>
    </row>
    <row r="28" spans="1:8">
      <c r="C28" s="589"/>
      <c r="D28" s="589"/>
      <c r="E28" s="589"/>
      <c r="F28" s="589"/>
      <c r="G28" s="589"/>
      <c r="H28" s="589"/>
    </row>
    <row r="29" spans="1:8">
      <c r="C29" s="589"/>
      <c r="D29" s="589"/>
      <c r="E29" s="589"/>
      <c r="F29" s="589"/>
      <c r="G29" s="589"/>
      <c r="H29" s="589"/>
    </row>
    <row r="30" spans="1:8">
      <c r="C30" s="589"/>
      <c r="D30" s="589"/>
      <c r="E30" s="589"/>
      <c r="F30" s="589"/>
      <c r="G30" s="589"/>
      <c r="H30" s="589"/>
    </row>
    <row r="31" spans="1:8">
      <c r="C31" s="589"/>
      <c r="D31" s="589"/>
      <c r="E31" s="589"/>
      <c r="F31" s="589"/>
      <c r="G31" s="589"/>
      <c r="H31" s="589"/>
    </row>
    <row r="32" spans="1:8">
      <c r="C32" s="589"/>
      <c r="D32" s="589"/>
      <c r="E32" s="589"/>
      <c r="F32" s="589"/>
      <c r="G32" s="589"/>
      <c r="H32" s="589"/>
    </row>
    <row r="33" spans="3:8">
      <c r="C33" s="589"/>
      <c r="D33" s="589"/>
      <c r="E33" s="589"/>
      <c r="F33" s="589"/>
      <c r="G33" s="589"/>
      <c r="H33" s="589"/>
    </row>
    <row r="34" spans="3:8">
      <c r="C34" s="589"/>
      <c r="D34" s="589"/>
      <c r="E34" s="589"/>
      <c r="F34" s="589"/>
      <c r="G34" s="589"/>
      <c r="H34" s="589"/>
    </row>
    <row r="35" spans="3:8">
      <c r="C35" s="589"/>
      <c r="D35" s="589"/>
      <c r="E35" s="589"/>
      <c r="F35" s="589"/>
      <c r="G35" s="589"/>
      <c r="H35" s="589"/>
    </row>
    <row r="36" spans="3:8">
      <c r="C36" s="589"/>
      <c r="D36" s="589"/>
      <c r="E36" s="589"/>
      <c r="F36" s="589"/>
      <c r="G36" s="589"/>
      <c r="H36" s="589"/>
    </row>
    <row r="37" spans="3:8">
      <c r="C37" s="589"/>
      <c r="D37" s="589"/>
      <c r="E37" s="589"/>
      <c r="F37" s="589"/>
      <c r="G37" s="589"/>
      <c r="H37" s="589"/>
    </row>
    <row r="38" spans="3:8">
      <c r="C38" s="589"/>
      <c r="D38" s="589"/>
      <c r="E38" s="589"/>
      <c r="F38" s="589"/>
      <c r="G38" s="589"/>
      <c r="H38" s="589"/>
    </row>
    <row r="39" spans="3:8">
      <c r="C39" s="589"/>
      <c r="D39" s="589"/>
      <c r="E39" s="589"/>
      <c r="F39" s="589"/>
      <c r="G39" s="589"/>
      <c r="H39" s="589"/>
    </row>
    <row r="40" spans="3:8">
      <c r="C40" s="589"/>
      <c r="D40" s="589"/>
      <c r="E40" s="589"/>
      <c r="F40" s="589"/>
      <c r="G40" s="589"/>
      <c r="H40" s="589"/>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2"/>
  <sheetViews>
    <sheetView showGridLines="0" zoomScaleNormal="100" workbookViewId="0"/>
  </sheetViews>
  <sheetFormatPr defaultColWidth="9.140625" defaultRowHeight="12.75"/>
  <cols>
    <col min="1" max="1" width="11.85546875" style="398" bestFit="1" customWidth="1"/>
    <col min="2" max="2" width="86.85546875" style="326" customWidth="1"/>
    <col min="3" max="4" width="31.5703125" style="326" customWidth="1"/>
    <col min="5" max="5" width="15.140625" style="326" bestFit="1" customWidth="1"/>
    <col min="6" max="6" width="11.85546875" style="326" bestFit="1" customWidth="1"/>
    <col min="7" max="7" width="21.5703125" style="326" bestFit="1" customWidth="1"/>
    <col min="8" max="8" width="41.42578125" style="326" customWidth="1"/>
    <col min="9" max="16384" width="9.140625" style="326"/>
  </cols>
  <sheetData>
    <row r="1" spans="1:8" ht="13.5">
      <c r="A1" s="324" t="s">
        <v>30</v>
      </c>
      <c r="B1" s="397" t="str">
        <f>'Info '!C2</f>
        <v>JSC Cartu Bank</v>
      </c>
      <c r="C1" s="410"/>
      <c r="D1" s="410"/>
      <c r="E1" s="410"/>
      <c r="F1" s="410"/>
      <c r="G1" s="410"/>
      <c r="H1" s="410"/>
    </row>
    <row r="2" spans="1:8">
      <c r="A2" s="324" t="s">
        <v>31</v>
      </c>
      <c r="B2" s="655">
        <f>'1. key ratios '!B2</f>
        <v>45016</v>
      </c>
      <c r="C2" s="410"/>
      <c r="D2" s="410"/>
      <c r="E2" s="410"/>
      <c r="F2" s="410"/>
      <c r="G2" s="410"/>
      <c r="H2" s="410"/>
    </row>
    <row r="3" spans="1:8">
      <c r="A3" s="325" t="s">
        <v>424</v>
      </c>
      <c r="B3" s="410"/>
      <c r="C3" s="410"/>
      <c r="D3" s="410"/>
      <c r="E3" s="410"/>
      <c r="F3" s="410"/>
      <c r="G3" s="410"/>
      <c r="H3" s="410"/>
    </row>
    <row r="4" spans="1:8">
      <c r="A4" s="411"/>
      <c r="B4" s="410"/>
      <c r="C4" s="409" t="s">
        <v>0</v>
      </c>
      <c r="D4" s="409" t="s">
        <v>1</v>
      </c>
      <c r="E4" s="409" t="s">
        <v>2</v>
      </c>
      <c r="F4" s="409" t="s">
        <v>3</v>
      </c>
      <c r="G4" s="409" t="s">
        <v>4</v>
      </c>
      <c r="H4" s="409" t="s">
        <v>5</v>
      </c>
    </row>
    <row r="5" spans="1:8" ht="33.950000000000003" customHeight="1">
      <c r="A5" s="724" t="s">
        <v>425</v>
      </c>
      <c r="B5" s="725"/>
      <c r="C5" s="738" t="s">
        <v>426</v>
      </c>
      <c r="D5" s="738"/>
      <c r="E5" s="738" t="s">
        <v>663</v>
      </c>
      <c r="F5" s="736" t="s">
        <v>427</v>
      </c>
      <c r="G5" s="736" t="s">
        <v>428</v>
      </c>
      <c r="H5" s="407" t="s">
        <v>662</v>
      </c>
    </row>
    <row r="6" spans="1:8" ht="25.5">
      <c r="A6" s="728"/>
      <c r="B6" s="729"/>
      <c r="C6" s="408" t="s">
        <v>429</v>
      </c>
      <c r="D6" s="408" t="s">
        <v>430</v>
      </c>
      <c r="E6" s="738"/>
      <c r="F6" s="737"/>
      <c r="G6" s="737"/>
      <c r="H6" s="407" t="s">
        <v>661</v>
      </c>
    </row>
    <row r="7" spans="1:8">
      <c r="A7" s="405">
        <v>1</v>
      </c>
      <c r="B7" s="391" t="s">
        <v>51</v>
      </c>
      <c r="C7" s="592"/>
      <c r="D7" s="592">
        <v>241623713.37539545</v>
      </c>
      <c r="E7" s="592"/>
      <c r="F7" s="592"/>
      <c r="G7" s="592"/>
      <c r="H7" s="595">
        <f>C7+D7-E7-F7</f>
        <v>241623713.37539545</v>
      </c>
    </row>
    <row r="8" spans="1:8">
      <c r="A8" s="405">
        <v>2</v>
      </c>
      <c r="B8" s="391" t="s">
        <v>52</v>
      </c>
      <c r="C8" s="592"/>
      <c r="D8" s="592"/>
      <c r="E8" s="592"/>
      <c r="F8" s="592"/>
      <c r="G8" s="592"/>
      <c r="H8" s="595">
        <f t="shared" ref="H8:H20" si="0">C8+D8-E8-F8</f>
        <v>0</v>
      </c>
    </row>
    <row r="9" spans="1:8">
      <c r="A9" s="405">
        <v>3</v>
      </c>
      <c r="B9" s="391" t="s">
        <v>164</v>
      </c>
      <c r="C9" s="592"/>
      <c r="D9" s="592"/>
      <c r="E9" s="592"/>
      <c r="F9" s="592"/>
      <c r="G9" s="592"/>
      <c r="H9" s="595">
        <f t="shared" si="0"/>
        <v>0</v>
      </c>
    </row>
    <row r="10" spans="1:8">
      <c r="A10" s="405">
        <v>4</v>
      </c>
      <c r="B10" s="391" t="s">
        <v>53</v>
      </c>
      <c r="C10" s="592"/>
      <c r="D10" s="592"/>
      <c r="E10" s="592"/>
      <c r="F10" s="592"/>
      <c r="G10" s="592"/>
      <c r="H10" s="595">
        <f t="shared" si="0"/>
        <v>0</v>
      </c>
    </row>
    <row r="11" spans="1:8">
      <c r="A11" s="405">
        <v>5</v>
      </c>
      <c r="B11" s="391" t="s">
        <v>54</v>
      </c>
      <c r="C11" s="592"/>
      <c r="D11" s="592"/>
      <c r="E11" s="592"/>
      <c r="F11" s="592"/>
      <c r="G11" s="592"/>
      <c r="H11" s="595">
        <f t="shared" si="0"/>
        <v>0</v>
      </c>
    </row>
    <row r="12" spans="1:8">
      <c r="A12" s="405">
        <v>6</v>
      </c>
      <c r="B12" s="391" t="s">
        <v>55</v>
      </c>
      <c r="C12" s="592"/>
      <c r="D12" s="592">
        <v>298092365.53155315</v>
      </c>
      <c r="E12" s="592"/>
      <c r="F12" s="592"/>
      <c r="G12" s="592"/>
      <c r="H12" s="595">
        <f t="shared" si="0"/>
        <v>298092365.53155315</v>
      </c>
    </row>
    <row r="13" spans="1:8">
      <c r="A13" s="405">
        <v>7</v>
      </c>
      <c r="B13" s="391" t="s">
        <v>56</v>
      </c>
      <c r="C13" s="592">
        <v>157990262.13019654</v>
      </c>
      <c r="D13" s="592">
        <v>632558362.34783828</v>
      </c>
      <c r="E13" s="592">
        <v>53246352.407332212</v>
      </c>
      <c r="F13" s="592"/>
      <c r="G13" s="592">
        <v>14443481.176569998</v>
      </c>
      <c r="H13" s="595">
        <f t="shared" si="0"/>
        <v>737302272.07070267</v>
      </c>
    </row>
    <row r="14" spans="1:8">
      <c r="A14" s="405">
        <v>8</v>
      </c>
      <c r="B14" s="393" t="s">
        <v>57</v>
      </c>
      <c r="C14" s="592"/>
      <c r="D14" s="592"/>
      <c r="E14" s="592"/>
      <c r="F14" s="592"/>
      <c r="G14" s="592"/>
      <c r="H14" s="595">
        <f t="shared" si="0"/>
        <v>0</v>
      </c>
    </row>
    <row r="15" spans="1:8">
      <c r="A15" s="405">
        <v>9</v>
      </c>
      <c r="B15" s="391" t="s">
        <v>58</v>
      </c>
      <c r="C15" s="592"/>
      <c r="D15" s="592"/>
      <c r="E15" s="592"/>
      <c r="F15" s="592"/>
      <c r="G15" s="592"/>
      <c r="H15" s="595">
        <f t="shared" si="0"/>
        <v>0</v>
      </c>
    </row>
    <row r="16" spans="1:8">
      <c r="A16" s="405">
        <v>10</v>
      </c>
      <c r="B16" s="395" t="s">
        <v>431</v>
      </c>
      <c r="C16" s="592">
        <v>101528861.16749281</v>
      </c>
      <c r="D16" s="592">
        <v>639205.57891619636</v>
      </c>
      <c r="E16" s="592">
        <v>22886297.032613657</v>
      </c>
      <c r="F16" s="592"/>
      <c r="G16" s="592">
        <v>14447093.02657</v>
      </c>
      <c r="H16" s="595">
        <f t="shared" si="0"/>
        <v>79281769.713795334</v>
      </c>
    </row>
    <row r="17" spans="1:8">
      <c r="A17" s="405">
        <v>11</v>
      </c>
      <c r="B17" s="391" t="s">
        <v>60</v>
      </c>
      <c r="C17" s="592"/>
      <c r="D17" s="592"/>
      <c r="E17" s="592"/>
      <c r="F17" s="592"/>
      <c r="G17" s="592"/>
      <c r="H17" s="595">
        <f t="shared" si="0"/>
        <v>0</v>
      </c>
    </row>
    <row r="18" spans="1:8">
      <c r="A18" s="405">
        <v>12</v>
      </c>
      <c r="B18" s="391" t="s">
        <v>61</v>
      </c>
      <c r="C18" s="592"/>
      <c r="D18" s="592"/>
      <c r="E18" s="592"/>
      <c r="F18" s="592"/>
      <c r="G18" s="592"/>
      <c r="H18" s="595">
        <f t="shared" si="0"/>
        <v>0</v>
      </c>
    </row>
    <row r="19" spans="1:8">
      <c r="A19" s="406">
        <v>13</v>
      </c>
      <c r="B19" s="393" t="s">
        <v>144</v>
      </c>
      <c r="C19" s="592"/>
      <c r="D19" s="592"/>
      <c r="E19" s="592"/>
      <c r="F19" s="592"/>
      <c r="G19" s="592"/>
      <c r="H19" s="595">
        <f t="shared" si="0"/>
        <v>0</v>
      </c>
    </row>
    <row r="20" spans="1:8">
      <c r="A20" s="405">
        <v>14</v>
      </c>
      <c r="B20" s="391" t="s">
        <v>63</v>
      </c>
      <c r="C20" s="592">
        <v>3745308.0206103381</v>
      </c>
      <c r="D20" s="592">
        <v>179344889.68869057</v>
      </c>
      <c r="E20" s="592">
        <v>1085063.3910679962</v>
      </c>
      <c r="F20" s="592">
        <v>0</v>
      </c>
      <c r="G20" s="592">
        <v>621994.23999999999</v>
      </c>
      <c r="H20" s="595">
        <f t="shared" si="0"/>
        <v>182005134.31823292</v>
      </c>
    </row>
    <row r="21" spans="1:8" s="402" customFormat="1">
      <c r="A21" s="404">
        <v>15</v>
      </c>
      <c r="B21" s="403" t="s">
        <v>64</v>
      </c>
      <c r="C21" s="594">
        <f t="shared" ref="C21:H21" si="1">SUM(C7:C15)+SUM(C17:C20)</f>
        <v>161735570.15080687</v>
      </c>
      <c r="D21" s="594">
        <f t="shared" si="1"/>
        <v>1351619330.9434776</v>
      </c>
      <c r="E21" s="594">
        <f t="shared" si="1"/>
        <v>54331415.798400208</v>
      </c>
      <c r="F21" s="594">
        <f t="shared" si="1"/>
        <v>0</v>
      </c>
      <c r="G21" s="594">
        <f t="shared" si="1"/>
        <v>15065475.416569998</v>
      </c>
      <c r="H21" s="595">
        <f t="shared" si="1"/>
        <v>1459023485.2958841</v>
      </c>
    </row>
    <row r="22" spans="1:8">
      <c r="A22" s="401">
        <v>16</v>
      </c>
      <c r="B22" s="400" t="s">
        <v>432</v>
      </c>
      <c r="C22" s="592">
        <v>160897104.34937286</v>
      </c>
      <c r="D22" s="592">
        <v>630566565.63118529</v>
      </c>
      <c r="E22" s="592">
        <v>53711812.772207841</v>
      </c>
      <c r="F22" s="592"/>
      <c r="G22" s="592">
        <v>14447093.02657</v>
      </c>
      <c r="H22" s="595">
        <f>C22+D22-E22-F22</f>
        <v>737751857.2083503</v>
      </c>
    </row>
    <row r="23" spans="1:8">
      <c r="A23" s="401">
        <v>17</v>
      </c>
      <c r="B23" s="400" t="s">
        <v>433</v>
      </c>
      <c r="C23" s="592">
        <v>0</v>
      </c>
      <c r="D23" s="592">
        <v>47800451.859999999</v>
      </c>
      <c r="E23" s="592">
        <v>295012.23152921983</v>
      </c>
      <c r="F23" s="592"/>
      <c r="G23" s="592"/>
      <c r="H23" s="595">
        <f>C23+D23-E23-F23</f>
        <v>47505439.628470778</v>
      </c>
    </row>
    <row r="26" spans="1:8" ht="42.6" customHeight="1">
      <c r="B26" s="329" t="s">
        <v>518</v>
      </c>
      <c r="C26" s="589"/>
      <c r="D26" s="589"/>
      <c r="E26" s="589"/>
      <c r="F26" s="589"/>
      <c r="G26" s="589"/>
      <c r="H26" s="589"/>
    </row>
    <row r="27" spans="1:8">
      <c r="C27" s="589"/>
      <c r="D27" s="589"/>
      <c r="E27" s="589"/>
      <c r="F27" s="589"/>
      <c r="G27" s="589"/>
      <c r="H27" s="589"/>
    </row>
    <row r="28" spans="1:8">
      <c r="C28" s="589"/>
      <c r="D28" s="589"/>
      <c r="E28" s="589"/>
      <c r="F28" s="589"/>
      <c r="G28" s="589"/>
      <c r="H28" s="589"/>
    </row>
    <row r="29" spans="1:8">
      <c r="C29" s="589"/>
      <c r="D29" s="589"/>
      <c r="E29" s="589"/>
      <c r="F29" s="589"/>
      <c r="G29" s="589"/>
      <c r="H29" s="589"/>
    </row>
    <row r="30" spans="1:8">
      <c r="C30" s="589"/>
      <c r="D30" s="589"/>
      <c r="E30" s="589"/>
      <c r="F30" s="589"/>
      <c r="G30" s="589"/>
      <c r="H30" s="589"/>
    </row>
    <row r="31" spans="1:8">
      <c r="C31" s="589"/>
      <c r="D31" s="589"/>
      <c r="E31" s="589"/>
      <c r="F31" s="589"/>
      <c r="G31" s="589"/>
      <c r="H31" s="589"/>
    </row>
    <row r="32" spans="1:8">
      <c r="C32" s="589"/>
      <c r="D32" s="589"/>
      <c r="E32" s="589"/>
      <c r="F32" s="589"/>
      <c r="G32" s="589"/>
      <c r="H32" s="589"/>
    </row>
    <row r="33" spans="3:8">
      <c r="C33" s="589"/>
      <c r="D33" s="589"/>
      <c r="E33" s="589"/>
      <c r="F33" s="589"/>
      <c r="G33" s="589"/>
      <c r="H33" s="589"/>
    </row>
    <row r="34" spans="3:8">
      <c r="C34" s="589"/>
      <c r="D34" s="589"/>
      <c r="E34" s="589"/>
      <c r="F34" s="589"/>
      <c r="G34" s="589"/>
      <c r="H34" s="589"/>
    </row>
    <row r="35" spans="3:8">
      <c r="C35" s="589"/>
      <c r="D35" s="589"/>
      <c r="E35" s="589"/>
      <c r="F35" s="589"/>
      <c r="G35" s="589"/>
      <c r="H35" s="589"/>
    </row>
    <row r="36" spans="3:8">
      <c r="C36" s="589"/>
      <c r="D36" s="589"/>
      <c r="E36" s="589"/>
      <c r="F36" s="589"/>
      <c r="G36" s="589"/>
      <c r="H36" s="589"/>
    </row>
    <row r="37" spans="3:8">
      <c r="C37" s="589"/>
      <c r="D37" s="589"/>
      <c r="E37" s="589"/>
      <c r="F37" s="589"/>
      <c r="G37" s="589"/>
      <c r="H37" s="589"/>
    </row>
    <row r="38" spans="3:8">
      <c r="C38" s="589"/>
      <c r="D38" s="589"/>
      <c r="E38" s="589"/>
      <c r="F38" s="589"/>
      <c r="G38" s="589"/>
      <c r="H38" s="589"/>
    </row>
    <row r="39" spans="3:8">
      <c r="C39" s="589"/>
      <c r="D39" s="589"/>
      <c r="E39" s="589"/>
      <c r="F39" s="589"/>
      <c r="G39" s="589"/>
      <c r="H39" s="589"/>
    </row>
    <row r="40" spans="3:8">
      <c r="C40" s="589"/>
      <c r="D40" s="589"/>
      <c r="E40" s="589"/>
      <c r="F40" s="589"/>
      <c r="G40" s="589"/>
      <c r="H40" s="589"/>
    </row>
    <row r="41" spans="3:8">
      <c r="C41" s="589"/>
      <c r="D41" s="589"/>
      <c r="E41" s="589"/>
      <c r="F41" s="589"/>
      <c r="G41" s="589"/>
      <c r="H41" s="589"/>
    </row>
    <row r="42" spans="3:8">
      <c r="C42" s="589"/>
      <c r="D42" s="589"/>
      <c r="E42" s="589"/>
      <c r="F42" s="589"/>
      <c r="G42" s="589"/>
      <c r="H42" s="589"/>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70"/>
  <sheetViews>
    <sheetView showGridLines="0" zoomScaleNormal="100" workbookViewId="0"/>
  </sheetViews>
  <sheetFormatPr defaultColWidth="9.140625" defaultRowHeight="12.75"/>
  <cols>
    <col min="1" max="1" width="11" style="326" bestFit="1" customWidth="1"/>
    <col min="2" max="2" width="93.42578125" style="326" customWidth="1"/>
    <col min="3" max="3" width="25.85546875" style="326" customWidth="1"/>
    <col min="4" max="4" width="26.42578125" style="326" customWidth="1"/>
    <col min="5" max="5" width="15.140625" style="326" bestFit="1" customWidth="1"/>
    <col min="6" max="6" width="16.42578125" style="326" customWidth="1"/>
    <col min="7" max="7" width="22" style="326" customWidth="1"/>
    <col min="8" max="8" width="19.85546875" style="326" customWidth="1"/>
    <col min="9" max="9" width="9.140625" style="326"/>
    <col min="10" max="10" width="10.42578125" style="326" bestFit="1" customWidth="1"/>
    <col min="11" max="16384" width="9.140625" style="326"/>
  </cols>
  <sheetData>
    <row r="1" spans="1:15" ht="13.5">
      <c r="A1" s="324" t="s">
        <v>30</v>
      </c>
      <c r="B1" s="397" t="str">
        <f>'Info '!C2</f>
        <v>JSC Cartu Bank</v>
      </c>
      <c r="C1" s="410"/>
      <c r="D1" s="410"/>
      <c r="E1" s="410"/>
      <c r="F1" s="410"/>
      <c r="G1" s="410"/>
      <c r="H1" s="410"/>
    </row>
    <row r="2" spans="1:15">
      <c r="A2" s="324" t="s">
        <v>31</v>
      </c>
      <c r="B2" s="655">
        <f>'1. key ratios '!B2</f>
        <v>45016</v>
      </c>
      <c r="C2" s="410"/>
      <c r="D2" s="410"/>
      <c r="E2" s="410"/>
      <c r="F2" s="410"/>
      <c r="G2" s="410"/>
      <c r="H2" s="410"/>
    </row>
    <row r="3" spans="1:15">
      <c r="A3" s="325" t="s">
        <v>434</v>
      </c>
      <c r="B3" s="410"/>
      <c r="C3" s="410"/>
      <c r="D3" s="410"/>
      <c r="E3" s="410"/>
      <c r="F3" s="410"/>
      <c r="G3" s="410"/>
      <c r="H3" s="410"/>
    </row>
    <row r="4" spans="1:15">
      <c r="A4" s="411"/>
      <c r="B4" s="410"/>
      <c r="C4" s="409" t="s">
        <v>0</v>
      </c>
      <c r="D4" s="409" t="s">
        <v>1</v>
      </c>
      <c r="E4" s="409" t="s">
        <v>2</v>
      </c>
      <c r="F4" s="409" t="s">
        <v>3</v>
      </c>
      <c r="G4" s="409" t="s">
        <v>4</v>
      </c>
      <c r="H4" s="409" t="s">
        <v>5</v>
      </c>
    </row>
    <row r="5" spans="1:15" ht="41.45" customHeight="1">
      <c r="A5" s="724" t="s">
        <v>425</v>
      </c>
      <c r="B5" s="725"/>
      <c r="C5" s="738" t="s">
        <v>426</v>
      </c>
      <c r="D5" s="738"/>
      <c r="E5" s="738" t="s">
        <v>663</v>
      </c>
      <c r="F5" s="736" t="s">
        <v>427</v>
      </c>
      <c r="G5" s="736" t="s">
        <v>428</v>
      </c>
      <c r="H5" s="407" t="s">
        <v>662</v>
      </c>
    </row>
    <row r="6" spans="1:15" ht="25.5">
      <c r="A6" s="728"/>
      <c r="B6" s="729"/>
      <c r="C6" s="408" t="s">
        <v>429</v>
      </c>
      <c r="D6" s="408" t="s">
        <v>430</v>
      </c>
      <c r="E6" s="738"/>
      <c r="F6" s="737"/>
      <c r="G6" s="737"/>
      <c r="H6" s="407" t="s">
        <v>661</v>
      </c>
    </row>
    <row r="7" spans="1:15">
      <c r="A7" s="399">
        <v>1</v>
      </c>
      <c r="B7" s="414" t="s">
        <v>522</v>
      </c>
      <c r="C7" s="592">
        <v>282356.99113028374</v>
      </c>
      <c r="D7" s="592">
        <v>249213167.94090113</v>
      </c>
      <c r="E7" s="592">
        <v>381956.63907413627</v>
      </c>
      <c r="F7" s="592"/>
      <c r="G7" s="592">
        <v>0</v>
      </c>
      <c r="H7" s="595">
        <f t="shared" ref="H7:H34" si="0">C7+D7-E7-F7</f>
        <v>249113568.29295728</v>
      </c>
      <c r="J7" s="589"/>
      <c r="K7" s="589"/>
      <c r="L7" s="589"/>
      <c r="M7" s="589"/>
      <c r="N7" s="589"/>
      <c r="O7" s="589"/>
    </row>
    <row r="8" spans="1:15">
      <c r="A8" s="399">
        <v>2</v>
      </c>
      <c r="B8" s="414" t="s">
        <v>435</v>
      </c>
      <c r="C8" s="592">
        <v>427035.56181239977</v>
      </c>
      <c r="D8" s="592">
        <v>311943487.29224968</v>
      </c>
      <c r="E8" s="592">
        <v>85493.345768661908</v>
      </c>
      <c r="F8" s="592"/>
      <c r="G8" s="592">
        <v>0</v>
      </c>
      <c r="H8" s="595">
        <f t="shared" si="0"/>
        <v>312285029.50829339</v>
      </c>
      <c r="J8" s="589"/>
      <c r="K8" s="589"/>
      <c r="L8" s="589"/>
      <c r="M8" s="589"/>
      <c r="N8" s="589"/>
      <c r="O8" s="589"/>
    </row>
    <row r="9" spans="1:15">
      <c r="A9" s="399">
        <v>3</v>
      </c>
      <c r="B9" s="414" t="s">
        <v>436</v>
      </c>
      <c r="C9" s="592">
        <v>0</v>
      </c>
      <c r="D9" s="592">
        <v>0</v>
      </c>
      <c r="E9" s="592">
        <v>0</v>
      </c>
      <c r="F9" s="592"/>
      <c r="G9" s="592">
        <v>0</v>
      </c>
      <c r="H9" s="595">
        <f t="shared" si="0"/>
        <v>0</v>
      </c>
      <c r="J9" s="589"/>
      <c r="K9" s="589"/>
      <c r="L9" s="589"/>
      <c r="M9" s="589"/>
      <c r="N9" s="589"/>
      <c r="O9" s="589"/>
    </row>
    <row r="10" spans="1:15">
      <c r="A10" s="399">
        <v>4</v>
      </c>
      <c r="B10" s="414" t="s">
        <v>523</v>
      </c>
      <c r="C10" s="592">
        <v>31752796.253621198</v>
      </c>
      <c r="D10" s="592">
        <v>48502618.146483019</v>
      </c>
      <c r="E10" s="592">
        <v>8151101.2528741155</v>
      </c>
      <c r="F10" s="592"/>
      <c r="G10" s="592">
        <v>0</v>
      </c>
      <c r="H10" s="595">
        <f t="shared" si="0"/>
        <v>72104313.147230104</v>
      </c>
      <c r="J10" s="589"/>
      <c r="K10" s="589"/>
      <c r="L10" s="589"/>
      <c r="M10" s="589"/>
      <c r="N10" s="589"/>
      <c r="O10" s="589"/>
    </row>
    <row r="11" spans="1:15">
      <c r="A11" s="399">
        <v>5</v>
      </c>
      <c r="B11" s="414" t="s">
        <v>437</v>
      </c>
      <c r="C11" s="592">
        <v>16334907.799324945</v>
      </c>
      <c r="D11" s="592">
        <v>57255052.300010554</v>
      </c>
      <c r="E11" s="592">
        <v>5534270.906921667</v>
      </c>
      <c r="F11" s="592"/>
      <c r="G11" s="592">
        <v>0</v>
      </c>
      <c r="H11" s="595">
        <f t="shared" si="0"/>
        <v>68055689.192413822</v>
      </c>
      <c r="J11" s="589"/>
      <c r="K11" s="589"/>
      <c r="L11" s="589"/>
      <c r="M11" s="589"/>
      <c r="N11" s="589"/>
      <c r="O11" s="589"/>
    </row>
    <row r="12" spans="1:15">
      <c r="A12" s="399">
        <v>6</v>
      </c>
      <c r="B12" s="414" t="s">
        <v>438</v>
      </c>
      <c r="C12" s="592">
        <v>345750.36421999999</v>
      </c>
      <c r="D12" s="592">
        <v>47786263.419749178</v>
      </c>
      <c r="E12" s="592">
        <v>525593.891540315</v>
      </c>
      <c r="F12" s="592"/>
      <c r="G12" s="592">
        <v>0</v>
      </c>
      <c r="H12" s="595">
        <f t="shared" si="0"/>
        <v>47606419.89242886</v>
      </c>
      <c r="J12" s="589"/>
      <c r="K12" s="589"/>
      <c r="L12" s="589"/>
      <c r="M12" s="589"/>
      <c r="N12" s="589"/>
      <c r="O12" s="589"/>
    </row>
    <row r="13" spans="1:15">
      <c r="A13" s="399">
        <v>7</v>
      </c>
      <c r="B13" s="414" t="s">
        <v>439</v>
      </c>
      <c r="C13" s="592">
        <v>5974398.8091078065</v>
      </c>
      <c r="D13" s="592">
        <v>8486737.641799286</v>
      </c>
      <c r="E13" s="592">
        <v>2033964.4324104681</v>
      </c>
      <c r="F13" s="592"/>
      <c r="G13" s="592">
        <v>0</v>
      </c>
      <c r="H13" s="595">
        <f t="shared" si="0"/>
        <v>12427172.018496625</v>
      </c>
      <c r="J13" s="589"/>
      <c r="K13" s="589"/>
      <c r="L13" s="589"/>
      <c r="M13" s="589"/>
      <c r="N13" s="589"/>
      <c r="O13" s="589"/>
    </row>
    <row r="14" spans="1:15">
      <c r="A14" s="399">
        <v>8</v>
      </c>
      <c r="B14" s="414" t="s">
        <v>440</v>
      </c>
      <c r="C14" s="592">
        <v>11391817.065230493</v>
      </c>
      <c r="D14" s="592">
        <v>2782919.1898684753</v>
      </c>
      <c r="E14" s="592">
        <v>1114666.2857549961</v>
      </c>
      <c r="F14" s="592"/>
      <c r="G14" s="592">
        <v>0</v>
      </c>
      <c r="H14" s="595">
        <f t="shared" si="0"/>
        <v>13060069.969343973</v>
      </c>
      <c r="J14" s="589"/>
      <c r="K14" s="589"/>
      <c r="L14" s="589"/>
      <c r="M14" s="589"/>
      <c r="N14" s="589"/>
      <c r="O14" s="589"/>
    </row>
    <row r="15" spans="1:15">
      <c r="A15" s="399">
        <v>9</v>
      </c>
      <c r="B15" s="414" t="s">
        <v>441</v>
      </c>
      <c r="C15" s="592">
        <v>8822522.1120272633</v>
      </c>
      <c r="D15" s="592">
        <v>112543264.99577814</v>
      </c>
      <c r="E15" s="592">
        <v>3430118.4805664942</v>
      </c>
      <c r="F15" s="592"/>
      <c r="G15" s="592">
        <v>14443481.176569998</v>
      </c>
      <c r="H15" s="595">
        <f t="shared" si="0"/>
        <v>117935668.6272389</v>
      </c>
      <c r="J15" s="589"/>
      <c r="K15" s="589"/>
      <c r="L15" s="589"/>
      <c r="M15" s="589"/>
      <c r="N15" s="589"/>
      <c r="O15" s="589"/>
    </row>
    <row r="16" spans="1:15">
      <c r="A16" s="399">
        <v>10</v>
      </c>
      <c r="B16" s="414" t="s">
        <v>442</v>
      </c>
      <c r="C16" s="592">
        <v>26854.917723001516</v>
      </c>
      <c r="D16" s="592">
        <v>1780404.6267424938</v>
      </c>
      <c r="E16" s="592">
        <v>590.20784160960409</v>
      </c>
      <c r="F16" s="592"/>
      <c r="G16" s="592">
        <v>0</v>
      </c>
      <c r="H16" s="595">
        <f t="shared" si="0"/>
        <v>1806669.3366238857</v>
      </c>
      <c r="J16" s="589"/>
      <c r="K16" s="589"/>
      <c r="L16" s="589"/>
      <c r="M16" s="589"/>
      <c r="N16" s="589"/>
      <c r="O16" s="589"/>
    </row>
    <row r="17" spans="1:15">
      <c r="A17" s="399">
        <v>11</v>
      </c>
      <c r="B17" s="414" t="s">
        <v>443</v>
      </c>
      <c r="C17" s="592">
        <v>0</v>
      </c>
      <c r="D17" s="592">
        <v>1127292.3163101843</v>
      </c>
      <c r="E17" s="592">
        <v>297.7429961898643</v>
      </c>
      <c r="F17" s="592"/>
      <c r="G17" s="592">
        <v>0</v>
      </c>
      <c r="H17" s="595">
        <f t="shared" si="0"/>
        <v>1126994.5733139943</v>
      </c>
      <c r="J17" s="589"/>
      <c r="K17" s="589"/>
      <c r="L17" s="589"/>
      <c r="M17" s="589"/>
      <c r="N17" s="589"/>
      <c r="O17" s="589"/>
    </row>
    <row r="18" spans="1:15">
      <c r="A18" s="399">
        <v>12</v>
      </c>
      <c r="B18" s="414" t="s">
        <v>444</v>
      </c>
      <c r="C18" s="592">
        <v>22466359.176364403</v>
      </c>
      <c r="D18" s="592">
        <v>7946634.348378282</v>
      </c>
      <c r="E18" s="592">
        <v>5473197.7907252926</v>
      </c>
      <c r="F18" s="592"/>
      <c r="G18" s="592">
        <v>0</v>
      </c>
      <c r="H18" s="595">
        <f t="shared" si="0"/>
        <v>24939795.734017394</v>
      </c>
      <c r="J18" s="589"/>
      <c r="K18" s="589"/>
      <c r="L18" s="589"/>
      <c r="M18" s="589"/>
      <c r="N18" s="589"/>
      <c r="O18" s="589"/>
    </row>
    <row r="19" spans="1:15">
      <c r="A19" s="399">
        <v>13</v>
      </c>
      <c r="B19" s="414" t="s">
        <v>445</v>
      </c>
      <c r="C19" s="592">
        <v>3889181.6720064711</v>
      </c>
      <c r="D19" s="592">
        <v>13458253.353002237</v>
      </c>
      <c r="E19" s="592">
        <v>605590.95864897012</v>
      </c>
      <c r="F19" s="592"/>
      <c r="G19" s="592">
        <v>0</v>
      </c>
      <c r="H19" s="595">
        <f t="shared" si="0"/>
        <v>16741844.066359738</v>
      </c>
      <c r="J19" s="589"/>
      <c r="K19" s="589"/>
      <c r="L19" s="589"/>
      <c r="M19" s="589"/>
      <c r="N19" s="589"/>
      <c r="O19" s="589"/>
    </row>
    <row r="20" spans="1:15">
      <c r="A20" s="399">
        <v>14</v>
      </c>
      <c r="B20" s="414" t="s">
        <v>446</v>
      </c>
      <c r="C20" s="592">
        <v>19795060.485071756</v>
      </c>
      <c r="D20" s="592">
        <v>29861770.220707957</v>
      </c>
      <c r="E20" s="592">
        <v>1000942.0190770333</v>
      </c>
      <c r="F20" s="592"/>
      <c r="G20" s="592">
        <v>0</v>
      </c>
      <c r="H20" s="595">
        <f t="shared" si="0"/>
        <v>48655888.686702684</v>
      </c>
      <c r="J20" s="589"/>
      <c r="K20" s="589"/>
      <c r="L20" s="589"/>
      <c r="M20" s="589"/>
      <c r="N20" s="589"/>
      <c r="O20" s="589"/>
    </row>
    <row r="21" spans="1:15">
      <c r="A21" s="399">
        <v>15</v>
      </c>
      <c r="B21" s="414" t="s">
        <v>447</v>
      </c>
      <c r="C21" s="592">
        <v>395563.60350697872</v>
      </c>
      <c r="D21" s="592">
        <v>155300.66697532934</v>
      </c>
      <c r="E21" s="592">
        <v>25091.982723556732</v>
      </c>
      <c r="F21" s="592"/>
      <c r="G21" s="592">
        <v>0</v>
      </c>
      <c r="H21" s="595">
        <f t="shared" si="0"/>
        <v>525772.28775875131</v>
      </c>
      <c r="J21" s="589"/>
      <c r="K21" s="589"/>
      <c r="L21" s="589"/>
      <c r="M21" s="589"/>
      <c r="N21" s="589"/>
      <c r="O21" s="589"/>
    </row>
    <row r="22" spans="1:15">
      <c r="A22" s="399">
        <v>16</v>
      </c>
      <c r="B22" s="414" t="s">
        <v>448</v>
      </c>
      <c r="C22" s="592">
        <v>69738.719672000007</v>
      </c>
      <c r="D22" s="592">
        <v>70102325.495110229</v>
      </c>
      <c r="E22" s="592">
        <v>3067872.3376629739</v>
      </c>
      <c r="F22" s="592"/>
      <c r="G22" s="592">
        <v>0</v>
      </c>
      <c r="H22" s="595">
        <f t="shared" si="0"/>
        <v>67104191.877119251</v>
      </c>
      <c r="J22" s="589"/>
      <c r="K22" s="589"/>
      <c r="L22" s="589"/>
      <c r="M22" s="589"/>
      <c r="N22" s="589"/>
      <c r="O22" s="589"/>
    </row>
    <row r="23" spans="1:15">
      <c r="A23" s="399">
        <v>17</v>
      </c>
      <c r="B23" s="414" t="s">
        <v>526</v>
      </c>
      <c r="C23" s="592">
        <v>0</v>
      </c>
      <c r="D23" s="592">
        <v>17305823.131815914</v>
      </c>
      <c r="E23" s="592">
        <v>45508.407765590935</v>
      </c>
      <c r="F23" s="592"/>
      <c r="G23" s="592">
        <v>0</v>
      </c>
      <c r="H23" s="595">
        <f t="shared" si="0"/>
        <v>17260314.724050324</v>
      </c>
      <c r="J23" s="589"/>
      <c r="K23" s="589"/>
      <c r="L23" s="589"/>
      <c r="M23" s="589"/>
      <c r="N23" s="589"/>
      <c r="O23" s="589"/>
    </row>
    <row r="24" spans="1:15">
      <c r="A24" s="399">
        <v>18</v>
      </c>
      <c r="B24" s="414" t="s">
        <v>449</v>
      </c>
      <c r="C24" s="592">
        <v>2206889.3101840001</v>
      </c>
      <c r="D24" s="592">
        <v>1148326.4458606015</v>
      </c>
      <c r="E24" s="592">
        <v>665665.36890422262</v>
      </c>
      <c r="F24" s="592"/>
      <c r="G24" s="592">
        <v>0</v>
      </c>
      <c r="H24" s="595">
        <f t="shared" si="0"/>
        <v>2689550.3871403788</v>
      </c>
      <c r="J24" s="589"/>
      <c r="K24" s="589"/>
      <c r="L24" s="589"/>
      <c r="M24" s="589"/>
      <c r="N24" s="589"/>
      <c r="O24" s="589"/>
    </row>
    <row r="25" spans="1:15">
      <c r="A25" s="399">
        <v>19</v>
      </c>
      <c r="B25" s="414" t="s">
        <v>450</v>
      </c>
      <c r="C25" s="592">
        <v>0</v>
      </c>
      <c r="D25" s="592">
        <v>17202342.830361631</v>
      </c>
      <c r="E25" s="592">
        <v>145200.53238808506</v>
      </c>
      <c r="F25" s="592"/>
      <c r="G25" s="592">
        <v>0</v>
      </c>
      <c r="H25" s="595">
        <f t="shared" si="0"/>
        <v>17057142.297973547</v>
      </c>
      <c r="J25" s="589"/>
      <c r="K25" s="589"/>
      <c r="L25" s="589"/>
      <c r="M25" s="589"/>
      <c r="N25" s="589"/>
      <c r="O25" s="589"/>
    </row>
    <row r="26" spans="1:15">
      <c r="A26" s="399">
        <v>20</v>
      </c>
      <c r="B26" s="414" t="s">
        <v>525</v>
      </c>
      <c r="C26" s="592">
        <v>0</v>
      </c>
      <c r="D26" s="592">
        <v>34573285.980071142</v>
      </c>
      <c r="E26" s="592">
        <v>12139.516586381367</v>
      </c>
      <c r="F26" s="592"/>
      <c r="G26" s="592">
        <v>0</v>
      </c>
      <c r="H26" s="595">
        <f t="shared" si="0"/>
        <v>34561146.463484764</v>
      </c>
      <c r="J26" s="589"/>
      <c r="K26" s="589"/>
      <c r="L26" s="589"/>
      <c r="M26" s="589"/>
      <c r="N26" s="589"/>
      <c r="O26" s="589"/>
    </row>
    <row r="27" spans="1:15">
      <c r="A27" s="399">
        <v>21</v>
      </c>
      <c r="B27" s="414" t="s">
        <v>451</v>
      </c>
      <c r="C27" s="592">
        <v>105.35</v>
      </c>
      <c r="D27" s="592">
        <v>1692446.3655440367</v>
      </c>
      <c r="E27" s="592">
        <v>1077.4117598564076</v>
      </c>
      <c r="F27" s="592"/>
      <c r="G27" s="592">
        <v>0</v>
      </c>
      <c r="H27" s="595">
        <f t="shared" si="0"/>
        <v>1691474.3037841804</v>
      </c>
      <c r="J27" s="589"/>
      <c r="K27" s="589"/>
      <c r="L27" s="589"/>
      <c r="M27" s="589"/>
      <c r="N27" s="589"/>
      <c r="O27" s="589"/>
    </row>
    <row r="28" spans="1:15">
      <c r="A28" s="399">
        <v>22</v>
      </c>
      <c r="B28" s="414" t="s">
        <v>452</v>
      </c>
      <c r="C28" s="592">
        <v>10379565.709116464</v>
      </c>
      <c r="D28" s="592">
        <v>35209969.419911683</v>
      </c>
      <c r="E28" s="592">
        <v>13046530.812173296</v>
      </c>
      <c r="F28" s="592"/>
      <c r="G28" s="592">
        <v>0</v>
      </c>
      <c r="H28" s="595">
        <f t="shared" si="0"/>
        <v>32543004.316854853</v>
      </c>
      <c r="J28" s="589"/>
      <c r="K28" s="589"/>
      <c r="L28" s="589"/>
      <c r="M28" s="589"/>
      <c r="N28" s="589"/>
      <c r="O28" s="589"/>
    </row>
    <row r="29" spans="1:15">
      <c r="A29" s="399">
        <v>23</v>
      </c>
      <c r="B29" s="414" t="s">
        <v>453</v>
      </c>
      <c r="C29" s="592">
        <v>8083098.5819051033</v>
      </c>
      <c r="D29" s="592">
        <v>57548749.039480105</v>
      </c>
      <c r="E29" s="592">
        <v>633013.37680128217</v>
      </c>
      <c r="F29" s="592"/>
      <c r="G29" s="592">
        <v>0</v>
      </c>
      <c r="H29" s="595">
        <f t="shared" si="0"/>
        <v>64998834.244583927</v>
      </c>
      <c r="J29" s="589"/>
      <c r="K29" s="589"/>
      <c r="L29" s="589"/>
      <c r="M29" s="589"/>
      <c r="N29" s="589"/>
      <c r="O29" s="589"/>
    </row>
    <row r="30" spans="1:15">
      <c r="A30" s="399">
        <v>24</v>
      </c>
      <c r="B30" s="414" t="s">
        <v>524</v>
      </c>
      <c r="C30" s="592">
        <v>12781116.881336045</v>
      </c>
      <c r="D30" s="592">
        <v>29775553.511171807</v>
      </c>
      <c r="E30" s="592">
        <v>6355781.7126714932</v>
      </c>
      <c r="F30" s="592"/>
      <c r="G30" s="592">
        <v>0</v>
      </c>
      <c r="H30" s="595">
        <f t="shared" si="0"/>
        <v>36200888.679836355</v>
      </c>
      <c r="J30" s="589"/>
      <c r="K30" s="589"/>
      <c r="L30" s="589"/>
      <c r="M30" s="589"/>
      <c r="N30" s="589"/>
      <c r="O30" s="589"/>
    </row>
    <row r="31" spans="1:15">
      <c r="A31" s="399">
        <v>25</v>
      </c>
      <c r="B31" s="414" t="s">
        <v>454</v>
      </c>
      <c r="C31" s="592">
        <v>5390107.4758121511</v>
      </c>
      <c r="D31" s="592">
        <v>30895057.658145018</v>
      </c>
      <c r="E31" s="592">
        <v>1511183.7823724197</v>
      </c>
      <c r="F31" s="592"/>
      <c r="G31" s="592">
        <v>3611.85</v>
      </c>
      <c r="H31" s="595">
        <f t="shared" si="0"/>
        <v>34773981.351584747</v>
      </c>
      <c r="J31" s="589"/>
      <c r="K31" s="589"/>
      <c r="L31" s="589"/>
      <c r="M31" s="589"/>
      <c r="N31" s="589"/>
      <c r="O31" s="589"/>
    </row>
    <row r="32" spans="1:15">
      <c r="A32" s="399">
        <v>26</v>
      </c>
      <c r="B32" s="414" t="s">
        <v>521</v>
      </c>
      <c r="C32" s="592">
        <v>81877.510199999873</v>
      </c>
      <c r="D32" s="592">
        <v>1100949.4717060002</v>
      </c>
      <c r="E32" s="592">
        <v>103033.53183411986</v>
      </c>
      <c r="F32" s="592"/>
      <c r="G32" s="592">
        <v>0</v>
      </c>
      <c r="H32" s="595">
        <f t="shared" si="0"/>
        <v>1079793.4500718801</v>
      </c>
      <c r="J32" s="589"/>
      <c r="K32" s="589"/>
      <c r="L32" s="589"/>
      <c r="M32" s="589"/>
      <c r="N32" s="589"/>
      <c r="O32" s="589"/>
    </row>
    <row r="33" spans="1:15">
      <c r="A33" s="399">
        <v>27</v>
      </c>
      <c r="B33" s="399" t="s">
        <v>455</v>
      </c>
      <c r="C33" s="592">
        <v>838465.80143400014</v>
      </c>
      <c r="D33" s="592">
        <v>162221335.13534403</v>
      </c>
      <c r="E33" s="592">
        <v>381533.0705569759</v>
      </c>
      <c r="F33" s="592"/>
      <c r="G33" s="592">
        <v>618382.39</v>
      </c>
      <c r="H33" s="595">
        <f t="shared" si="0"/>
        <v>162678267.86622107</v>
      </c>
      <c r="J33" s="589"/>
      <c r="K33" s="589"/>
      <c r="L33" s="589"/>
      <c r="M33" s="589"/>
      <c r="N33" s="589"/>
      <c r="O33" s="589"/>
    </row>
    <row r="34" spans="1:15">
      <c r="A34" s="399">
        <v>28</v>
      </c>
      <c r="B34" s="403" t="s">
        <v>64</v>
      </c>
      <c r="C34" s="594">
        <f>SUM(C7:C33)</f>
        <v>161735570.15080673</v>
      </c>
      <c r="D34" s="594">
        <f>SUM(D7:D33)</f>
        <v>1351619330.9434783</v>
      </c>
      <c r="E34" s="594">
        <f>SUM(E7:E33)</f>
        <v>54331415.798400193</v>
      </c>
      <c r="F34" s="594">
        <f>SUM(F7:F33)</f>
        <v>0</v>
      </c>
      <c r="G34" s="594">
        <f>SUM(G7:G33)</f>
        <v>15065475.416569998</v>
      </c>
      <c r="H34" s="595">
        <f t="shared" si="0"/>
        <v>1459023485.2958848</v>
      </c>
      <c r="J34" s="589"/>
      <c r="K34" s="589"/>
      <c r="L34" s="589"/>
      <c r="M34" s="589"/>
      <c r="N34" s="589"/>
      <c r="O34" s="589"/>
    </row>
    <row r="36" spans="1:15">
      <c r="B36" s="413"/>
    </row>
    <row r="38" spans="1:15">
      <c r="C38" s="656"/>
      <c r="D38" s="656"/>
      <c r="E38" s="656"/>
      <c r="F38" s="656"/>
      <c r="G38" s="656"/>
      <c r="H38" s="656"/>
    </row>
    <row r="39" spans="1:15">
      <c r="C39" s="656"/>
      <c r="D39" s="656"/>
      <c r="E39" s="656"/>
      <c r="F39" s="656"/>
      <c r="G39" s="656"/>
      <c r="H39" s="656"/>
    </row>
    <row r="40" spans="1:15">
      <c r="C40" s="656"/>
      <c r="D40" s="656"/>
      <c r="E40" s="656"/>
      <c r="F40" s="656"/>
      <c r="G40" s="656"/>
      <c r="H40" s="656"/>
    </row>
    <row r="41" spans="1:15">
      <c r="C41" s="656"/>
      <c r="D41" s="656"/>
      <c r="E41" s="656"/>
      <c r="F41" s="656"/>
      <c r="G41" s="656"/>
      <c r="H41" s="656"/>
    </row>
    <row r="42" spans="1:15">
      <c r="C42" s="656"/>
      <c r="D42" s="656"/>
      <c r="E42" s="656"/>
      <c r="F42" s="656"/>
      <c r="G42" s="656"/>
      <c r="H42" s="656"/>
    </row>
    <row r="43" spans="1:15">
      <c r="C43" s="656"/>
      <c r="D43" s="656"/>
      <c r="E43" s="656"/>
      <c r="F43" s="656"/>
      <c r="G43" s="656"/>
      <c r="H43" s="656"/>
    </row>
    <row r="44" spans="1:15">
      <c r="C44" s="656"/>
      <c r="D44" s="656"/>
      <c r="E44" s="656"/>
      <c r="F44" s="656"/>
      <c r="G44" s="656"/>
      <c r="H44" s="656"/>
    </row>
    <row r="45" spans="1:15">
      <c r="C45" s="656"/>
      <c r="D45" s="656"/>
      <c r="E45" s="656"/>
      <c r="F45" s="656"/>
      <c r="G45" s="656"/>
      <c r="H45" s="656"/>
    </row>
    <row r="46" spans="1:15">
      <c r="C46" s="656"/>
      <c r="D46" s="656"/>
      <c r="E46" s="656"/>
      <c r="F46" s="656"/>
      <c r="G46" s="656"/>
      <c r="H46" s="656"/>
    </row>
    <row r="47" spans="1:15">
      <c r="C47" s="656"/>
      <c r="D47" s="656"/>
      <c r="E47" s="656"/>
      <c r="F47" s="656"/>
      <c r="G47" s="656"/>
      <c r="H47" s="656"/>
    </row>
    <row r="48" spans="1:15">
      <c r="C48" s="656"/>
      <c r="D48" s="656"/>
      <c r="E48" s="656"/>
      <c r="F48" s="656"/>
      <c r="G48" s="656"/>
      <c r="H48" s="656"/>
    </row>
    <row r="49" spans="3:8">
      <c r="C49" s="656"/>
      <c r="D49" s="656"/>
      <c r="E49" s="656"/>
      <c r="F49" s="656"/>
      <c r="G49" s="656"/>
      <c r="H49" s="656"/>
    </row>
    <row r="50" spans="3:8">
      <c r="C50" s="656"/>
      <c r="D50" s="656"/>
      <c r="E50" s="656"/>
      <c r="F50" s="656"/>
      <c r="G50" s="656"/>
      <c r="H50" s="656"/>
    </row>
    <row r="51" spans="3:8">
      <c r="C51" s="656"/>
      <c r="D51" s="656"/>
      <c r="E51" s="656"/>
      <c r="F51" s="656"/>
      <c r="G51" s="656"/>
      <c r="H51" s="656"/>
    </row>
    <row r="52" spans="3:8">
      <c r="C52" s="656"/>
      <c r="D52" s="656"/>
      <c r="E52" s="656"/>
      <c r="F52" s="656"/>
      <c r="G52" s="656"/>
      <c r="H52" s="656"/>
    </row>
    <row r="53" spans="3:8">
      <c r="C53" s="656"/>
      <c r="D53" s="656"/>
      <c r="E53" s="656"/>
      <c r="F53" s="656"/>
      <c r="G53" s="656"/>
      <c r="H53" s="656"/>
    </row>
    <row r="54" spans="3:8">
      <c r="C54" s="656"/>
      <c r="D54" s="656"/>
      <c r="E54" s="656"/>
      <c r="F54" s="656"/>
      <c r="G54" s="656"/>
      <c r="H54" s="656"/>
    </row>
    <row r="55" spans="3:8">
      <c r="C55" s="656"/>
      <c r="D55" s="656"/>
      <c r="E55" s="656"/>
      <c r="F55" s="656"/>
      <c r="G55" s="656"/>
      <c r="H55" s="656"/>
    </row>
    <row r="56" spans="3:8">
      <c r="C56" s="656"/>
      <c r="D56" s="656"/>
      <c r="E56" s="656"/>
      <c r="F56" s="656"/>
      <c r="G56" s="656"/>
      <c r="H56" s="656"/>
    </row>
    <row r="57" spans="3:8">
      <c r="C57" s="656"/>
      <c r="D57" s="656"/>
      <c r="E57" s="656"/>
      <c r="F57" s="656"/>
      <c r="G57" s="656"/>
      <c r="H57" s="656"/>
    </row>
    <row r="58" spans="3:8">
      <c r="C58" s="656"/>
      <c r="D58" s="656"/>
      <c r="E58" s="656"/>
      <c r="F58" s="656"/>
      <c r="G58" s="656"/>
      <c r="H58" s="656"/>
    </row>
    <row r="59" spans="3:8">
      <c r="C59" s="656"/>
      <c r="D59" s="656"/>
      <c r="E59" s="656"/>
      <c r="F59" s="656"/>
      <c r="G59" s="656"/>
      <c r="H59" s="656"/>
    </row>
    <row r="60" spans="3:8">
      <c r="C60" s="656"/>
      <c r="D60" s="656"/>
      <c r="E60" s="656"/>
      <c r="F60" s="656"/>
      <c r="G60" s="656"/>
      <c r="H60" s="656"/>
    </row>
    <row r="61" spans="3:8">
      <c r="C61" s="656"/>
      <c r="D61" s="656"/>
      <c r="E61" s="656"/>
      <c r="F61" s="656"/>
      <c r="G61" s="656"/>
      <c r="H61" s="656"/>
    </row>
    <row r="62" spans="3:8">
      <c r="C62" s="656"/>
      <c r="D62" s="656"/>
      <c r="E62" s="656"/>
      <c r="F62" s="656"/>
      <c r="G62" s="656"/>
      <c r="H62" s="656"/>
    </row>
    <row r="63" spans="3:8">
      <c r="C63" s="656"/>
      <c r="D63" s="656"/>
      <c r="E63" s="656"/>
      <c r="F63" s="656"/>
      <c r="G63" s="656"/>
      <c r="H63" s="656"/>
    </row>
    <row r="64" spans="3:8">
      <c r="C64" s="656"/>
      <c r="D64" s="656"/>
      <c r="E64" s="656"/>
      <c r="F64" s="656"/>
      <c r="G64" s="656"/>
      <c r="H64" s="656"/>
    </row>
    <row r="65" spans="3:8">
      <c r="C65" s="656"/>
      <c r="D65" s="656"/>
      <c r="E65" s="656"/>
      <c r="F65" s="656"/>
      <c r="G65" s="656"/>
      <c r="H65" s="656"/>
    </row>
    <row r="66" spans="3:8">
      <c r="C66" s="656"/>
      <c r="D66" s="656"/>
      <c r="E66" s="656"/>
      <c r="F66" s="656"/>
      <c r="G66" s="656"/>
      <c r="H66" s="656"/>
    </row>
    <row r="67" spans="3:8">
      <c r="C67" s="656"/>
      <c r="D67" s="656"/>
      <c r="E67" s="656"/>
      <c r="F67" s="656"/>
      <c r="G67" s="656"/>
      <c r="H67" s="656"/>
    </row>
    <row r="68" spans="3:8">
      <c r="C68" s="656"/>
      <c r="D68" s="656"/>
      <c r="E68" s="656"/>
      <c r="F68" s="656"/>
      <c r="G68" s="656"/>
      <c r="H68" s="656"/>
    </row>
    <row r="69" spans="3:8">
      <c r="C69" s="656"/>
      <c r="D69" s="656"/>
      <c r="E69" s="656"/>
      <c r="F69" s="656"/>
      <c r="G69" s="656"/>
      <c r="H69" s="656"/>
    </row>
    <row r="70" spans="3:8">
      <c r="C70" s="656"/>
      <c r="D70" s="656"/>
      <c r="E70" s="656"/>
      <c r="F70" s="656"/>
      <c r="G70" s="656"/>
      <c r="H70" s="656"/>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G33"/>
  <sheetViews>
    <sheetView showGridLines="0" zoomScaleNormal="100" workbookViewId="0"/>
  </sheetViews>
  <sheetFormatPr defaultColWidth="9.140625" defaultRowHeight="12.75"/>
  <cols>
    <col min="1" max="1" width="11.85546875" style="326" bestFit="1" customWidth="1"/>
    <col min="2" max="2" width="108" style="326" bestFit="1" customWidth="1"/>
    <col min="3" max="3" width="35.5703125" style="326" customWidth="1"/>
    <col min="4" max="4" width="38.42578125" style="326" customWidth="1"/>
    <col min="5" max="16384" width="9.140625" style="326"/>
  </cols>
  <sheetData>
    <row r="1" spans="1:7" ht="13.5">
      <c r="A1" s="324" t="s">
        <v>30</v>
      </c>
      <c r="B1" s="397" t="str">
        <f>'Info '!C2</f>
        <v>JSC Cartu Bank</v>
      </c>
    </row>
    <row r="2" spans="1:7">
      <c r="A2" s="324" t="s">
        <v>31</v>
      </c>
      <c r="B2" s="655">
        <f>'1. key ratios '!B2</f>
        <v>45016</v>
      </c>
    </row>
    <row r="3" spans="1:7">
      <c r="A3" s="325" t="s">
        <v>456</v>
      </c>
    </row>
    <row r="5" spans="1:7">
      <c r="A5" s="739" t="s">
        <v>670</v>
      </c>
      <c r="B5" s="739"/>
      <c r="C5" s="396" t="s">
        <v>473</v>
      </c>
      <c r="D5" s="396" t="s">
        <v>514</v>
      </c>
    </row>
    <row r="6" spans="1:7">
      <c r="A6" s="422">
        <v>1</v>
      </c>
      <c r="B6" s="415" t="s">
        <v>669</v>
      </c>
      <c r="C6" s="590">
        <v>69751017.171520963</v>
      </c>
      <c r="D6" s="590">
        <v>37128.082277015987</v>
      </c>
      <c r="F6" s="589"/>
      <c r="G6" s="589"/>
    </row>
    <row r="7" spans="1:7">
      <c r="A7" s="419">
        <v>2</v>
      </c>
      <c r="B7" s="415" t="s">
        <v>668</v>
      </c>
      <c r="C7" s="590">
        <f>SUM(C8:C9)</f>
        <v>5696317.4396625953</v>
      </c>
      <c r="D7" s="590">
        <f>SUM(D8:D9)</f>
        <v>200978.47317410421</v>
      </c>
      <c r="F7" s="589"/>
      <c r="G7" s="589"/>
    </row>
    <row r="8" spans="1:7">
      <c r="A8" s="421">
        <v>2.1</v>
      </c>
      <c r="B8" s="420" t="s">
        <v>529</v>
      </c>
      <c r="C8" s="591">
        <v>1693326.8890731458</v>
      </c>
      <c r="D8" s="591">
        <v>73867.568644080049</v>
      </c>
      <c r="F8" s="589"/>
      <c r="G8" s="589"/>
    </row>
    <row r="9" spans="1:7">
      <c r="A9" s="421">
        <v>2.2000000000000002</v>
      </c>
      <c r="B9" s="420" t="s">
        <v>527</v>
      </c>
      <c r="C9" s="591">
        <v>4002990.5505894492</v>
      </c>
      <c r="D9" s="591">
        <v>127110.90453002416</v>
      </c>
      <c r="F9" s="589"/>
      <c r="G9" s="589"/>
    </row>
    <row r="10" spans="1:7">
      <c r="A10" s="422">
        <v>3</v>
      </c>
      <c r="B10" s="415" t="s">
        <v>667</v>
      </c>
      <c r="C10" s="590">
        <f>SUM(C11:C13)</f>
        <v>20475119.048439309</v>
      </c>
      <c r="D10" s="590">
        <f>SUM(D11:D13)</f>
        <v>36.599815679987529</v>
      </c>
      <c r="F10" s="589"/>
      <c r="G10" s="589"/>
    </row>
    <row r="11" spans="1:7">
      <c r="A11" s="421">
        <v>3.1</v>
      </c>
      <c r="B11" s="420" t="s">
        <v>458</v>
      </c>
      <c r="C11" s="591">
        <v>8833830.0720160231</v>
      </c>
      <c r="D11" s="591"/>
      <c r="F11" s="589"/>
      <c r="G11" s="589"/>
    </row>
    <row r="12" spans="1:7">
      <c r="A12" s="421">
        <v>3.2</v>
      </c>
      <c r="B12" s="420" t="s">
        <v>666</v>
      </c>
      <c r="C12" s="591">
        <v>7738402.7018867824</v>
      </c>
      <c r="D12" s="591">
        <v>36.599815679987529</v>
      </c>
      <c r="F12" s="589"/>
      <c r="G12" s="589"/>
    </row>
    <row r="13" spans="1:7">
      <c r="A13" s="421">
        <v>3.3</v>
      </c>
      <c r="B13" s="420" t="s">
        <v>528</v>
      </c>
      <c r="C13" s="591">
        <v>3902886.2745365039</v>
      </c>
      <c r="D13" s="591">
        <v>0</v>
      </c>
      <c r="F13" s="589"/>
      <c r="G13" s="589"/>
    </row>
    <row r="14" spans="1:7">
      <c r="A14" s="419">
        <v>4</v>
      </c>
      <c r="B14" s="418" t="s">
        <v>665</v>
      </c>
      <c r="C14" s="591">
        <v>-1260402.4939364931</v>
      </c>
      <c r="D14" s="591">
        <v>7.2759576141834259E-12</v>
      </c>
      <c r="F14" s="589"/>
      <c r="G14" s="589"/>
    </row>
    <row r="15" spans="1:7">
      <c r="A15" s="416">
        <v>5</v>
      </c>
      <c r="B15" s="415" t="s">
        <v>664</v>
      </c>
      <c r="C15" s="590">
        <f>C6+C7-C10+C14</f>
        <v>53711813.068807751</v>
      </c>
      <c r="D15" s="590">
        <f>D6+D7-D10+D14</f>
        <v>238069.95563544022</v>
      </c>
      <c r="F15" s="589"/>
      <c r="G15" s="589"/>
    </row>
    <row r="20" spans="3:4">
      <c r="C20" s="656"/>
      <c r="D20" s="656"/>
    </row>
    <row r="21" spans="3:4">
      <c r="C21" s="656"/>
      <c r="D21" s="656"/>
    </row>
    <row r="22" spans="3:4">
      <c r="C22" s="656"/>
      <c r="D22" s="656"/>
    </row>
    <row r="23" spans="3:4">
      <c r="C23" s="656"/>
      <c r="D23" s="656"/>
    </row>
    <row r="24" spans="3:4">
      <c r="C24" s="656"/>
      <c r="D24" s="656"/>
    </row>
    <row r="25" spans="3:4">
      <c r="C25" s="656"/>
      <c r="D25" s="656"/>
    </row>
    <row r="26" spans="3:4">
      <c r="C26" s="656"/>
      <c r="D26" s="656"/>
    </row>
    <row r="27" spans="3:4">
      <c r="C27" s="656"/>
      <c r="D27" s="656"/>
    </row>
    <row r="28" spans="3:4">
      <c r="C28" s="656"/>
      <c r="D28" s="656"/>
    </row>
    <row r="29" spans="3:4">
      <c r="C29" s="656"/>
      <c r="D29" s="656"/>
    </row>
    <row r="30" spans="3:4">
      <c r="C30" s="656"/>
      <c r="D30" s="656"/>
    </row>
    <row r="31" spans="3:4">
      <c r="C31" s="656"/>
      <c r="D31" s="656"/>
    </row>
    <row r="32" spans="3:4">
      <c r="C32" s="656"/>
      <c r="D32" s="656"/>
    </row>
    <row r="33" spans="3:4">
      <c r="C33" s="656"/>
      <c r="D33" s="656"/>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5"/>
  <sheetViews>
    <sheetView showGridLines="0" zoomScaleNormal="100" workbookViewId="0"/>
  </sheetViews>
  <sheetFormatPr defaultColWidth="9.140625" defaultRowHeight="12.75"/>
  <cols>
    <col min="1" max="1" width="11.85546875" style="326" bestFit="1" customWidth="1"/>
    <col min="2" max="2" width="88" style="326" customWidth="1"/>
    <col min="3" max="3" width="37" style="326" customWidth="1"/>
    <col min="4" max="4" width="50.5703125" style="326" customWidth="1"/>
    <col min="5" max="16384" width="9.140625" style="326"/>
  </cols>
  <sheetData>
    <row r="1" spans="1:4">
      <c r="A1" s="324" t="s">
        <v>30</v>
      </c>
      <c r="B1" s="326" t="str">
        <f>'Info '!C2</f>
        <v>JSC Cartu Bank</v>
      </c>
    </row>
    <row r="2" spans="1:4">
      <c r="A2" s="324" t="s">
        <v>31</v>
      </c>
      <c r="B2" s="655">
        <f>'1. key ratios '!B2</f>
        <v>45016</v>
      </c>
    </row>
    <row r="3" spans="1:4">
      <c r="A3" s="325" t="s">
        <v>460</v>
      </c>
    </row>
    <row r="4" spans="1:4">
      <c r="A4" s="325"/>
    </row>
    <row r="5" spans="1:4" ht="15" customHeight="1">
      <c r="A5" s="740" t="s">
        <v>530</v>
      </c>
      <c r="B5" s="741"/>
      <c r="C5" s="744" t="s">
        <v>461</v>
      </c>
      <c r="D5" s="744" t="s">
        <v>462</v>
      </c>
    </row>
    <row r="6" spans="1:4">
      <c r="A6" s="742"/>
      <c r="B6" s="743"/>
      <c r="C6" s="744"/>
      <c r="D6" s="744"/>
    </row>
    <row r="7" spans="1:4">
      <c r="A7" s="389">
        <v>1</v>
      </c>
      <c r="B7" s="389" t="s">
        <v>457</v>
      </c>
      <c r="C7" s="590">
        <v>195218066.10396147</v>
      </c>
      <c r="D7" s="596"/>
    </row>
    <row r="8" spans="1:4">
      <c r="A8" s="417">
        <v>2</v>
      </c>
      <c r="B8" s="417" t="s">
        <v>463</v>
      </c>
      <c r="C8" s="591">
        <v>2463553.8341687303</v>
      </c>
      <c r="D8" s="596"/>
    </row>
    <row r="9" spans="1:4">
      <c r="A9" s="417">
        <v>3</v>
      </c>
      <c r="B9" s="425" t="s">
        <v>673</v>
      </c>
      <c r="C9" s="591">
        <v>0</v>
      </c>
      <c r="D9" s="596"/>
    </row>
    <row r="10" spans="1:4">
      <c r="A10" s="417">
        <v>4</v>
      </c>
      <c r="B10" s="417" t="s">
        <v>464</v>
      </c>
      <c r="C10" s="591">
        <f>SUM(C11:C17)</f>
        <v>36784515.588757463</v>
      </c>
      <c r="D10" s="596"/>
    </row>
    <row r="11" spans="1:4">
      <c r="A11" s="417">
        <v>5</v>
      </c>
      <c r="B11" s="424" t="s">
        <v>672</v>
      </c>
      <c r="C11" s="591">
        <v>0</v>
      </c>
      <c r="D11" s="596"/>
    </row>
    <row r="12" spans="1:4">
      <c r="A12" s="417">
        <v>6</v>
      </c>
      <c r="B12" s="424" t="s">
        <v>465</v>
      </c>
      <c r="C12" s="591">
        <v>4495713.9740182161</v>
      </c>
      <c r="D12" s="596"/>
    </row>
    <row r="13" spans="1:4">
      <c r="A13" s="417">
        <v>7</v>
      </c>
      <c r="B13" s="424" t="s">
        <v>468</v>
      </c>
      <c r="C13" s="591">
        <v>14478185.635259999</v>
      </c>
      <c r="D13" s="596"/>
    </row>
    <row r="14" spans="1:4">
      <c r="A14" s="417">
        <v>8</v>
      </c>
      <c r="B14" s="424" t="s">
        <v>466</v>
      </c>
      <c r="C14" s="591">
        <v>12186348.77</v>
      </c>
      <c r="D14" s="591">
        <v>13128613.869999999</v>
      </c>
    </row>
    <row r="15" spans="1:4">
      <c r="A15" s="417">
        <v>9</v>
      </c>
      <c r="B15" s="424" t="s">
        <v>467</v>
      </c>
      <c r="C15" s="591"/>
      <c r="D15" s="591"/>
    </row>
    <row r="16" spans="1:4">
      <c r="A16" s="417">
        <v>10</v>
      </c>
      <c r="B16" s="424" t="s">
        <v>469</v>
      </c>
      <c r="C16" s="591"/>
      <c r="D16" s="591"/>
    </row>
    <row r="17" spans="1:4">
      <c r="A17" s="417">
        <v>11</v>
      </c>
      <c r="B17" s="424" t="s">
        <v>671</v>
      </c>
      <c r="C17" s="591">
        <v>5624267.2094792491</v>
      </c>
      <c r="D17" s="596"/>
    </row>
    <row r="18" spans="1:4">
      <c r="A18" s="389">
        <v>12</v>
      </c>
      <c r="B18" s="423" t="s">
        <v>459</v>
      </c>
      <c r="C18" s="590">
        <f>C7+C8+C9-C10</f>
        <v>160897104.34937274</v>
      </c>
      <c r="D18" s="596"/>
    </row>
    <row r="20" spans="1:4">
      <c r="C20" s="589"/>
      <c r="D20" s="589"/>
    </row>
    <row r="21" spans="1:4">
      <c r="B21" s="324"/>
      <c r="C21" s="589"/>
      <c r="D21" s="589"/>
    </row>
    <row r="22" spans="1:4">
      <c r="B22" s="324"/>
      <c r="C22" s="589"/>
      <c r="D22" s="589"/>
    </row>
    <row r="23" spans="1:4">
      <c r="B23" s="325"/>
      <c r="C23" s="589"/>
      <c r="D23" s="589"/>
    </row>
    <row r="24" spans="1:4">
      <c r="C24" s="589"/>
      <c r="D24" s="589"/>
    </row>
    <row r="25" spans="1:4">
      <c r="C25" s="589"/>
      <c r="D25" s="589"/>
    </row>
    <row r="26" spans="1:4">
      <c r="C26" s="589"/>
      <c r="D26" s="589"/>
    </row>
    <row r="27" spans="1:4">
      <c r="C27" s="589"/>
      <c r="D27" s="589"/>
    </row>
    <row r="28" spans="1:4">
      <c r="C28" s="589"/>
      <c r="D28" s="589"/>
    </row>
    <row r="29" spans="1:4">
      <c r="C29" s="589"/>
      <c r="D29" s="589"/>
    </row>
    <row r="30" spans="1:4">
      <c r="C30" s="589"/>
      <c r="D30" s="589"/>
    </row>
    <row r="31" spans="1:4">
      <c r="C31" s="589"/>
      <c r="D31" s="589"/>
    </row>
    <row r="32" spans="1:4">
      <c r="C32" s="589"/>
      <c r="D32" s="589"/>
    </row>
    <row r="33" spans="3:4">
      <c r="C33" s="589"/>
      <c r="D33" s="589"/>
    </row>
    <row r="34" spans="3:4">
      <c r="C34" s="589"/>
      <c r="D34" s="589"/>
    </row>
    <row r="35" spans="3:4">
      <c r="C35" s="589"/>
      <c r="D35" s="5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6"/>
  <sheetViews>
    <sheetView showGridLines="0" zoomScaleNormal="100" workbookViewId="0"/>
  </sheetViews>
  <sheetFormatPr defaultColWidth="9.140625" defaultRowHeight="12.75"/>
  <cols>
    <col min="1" max="1" width="11.85546875" style="410" bestFit="1" customWidth="1"/>
    <col min="2" max="2" width="63.85546875" style="410" customWidth="1"/>
    <col min="3" max="3" width="15.5703125" style="410" customWidth="1"/>
    <col min="4" max="18" width="22.28515625" style="410" customWidth="1"/>
    <col min="19" max="19" width="23.28515625" style="410" bestFit="1" customWidth="1"/>
    <col min="20" max="26" width="22.28515625" style="410" customWidth="1"/>
    <col min="27" max="27" width="23.28515625" style="410" bestFit="1" customWidth="1"/>
    <col min="28" max="28" width="20" style="410" customWidth="1"/>
    <col min="29" max="16384" width="9.140625" style="410"/>
  </cols>
  <sheetData>
    <row r="1" spans="1:28" ht="13.5">
      <c r="A1" s="324" t="s">
        <v>30</v>
      </c>
      <c r="B1" s="397" t="str">
        <f>'Info '!C2</f>
        <v>JSC Cartu Bank</v>
      </c>
    </row>
    <row r="2" spans="1:28">
      <c r="A2" s="324" t="s">
        <v>31</v>
      </c>
      <c r="B2" s="655">
        <f>'1. key ratios '!B2</f>
        <v>45016</v>
      </c>
      <c r="C2" s="411"/>
    </row>
    <row r="3" spans="1:28">
      <c r="A3" s="325" t="s">
        <v>470</v>
      </c>
    </row>
    <row r="5" spans="1:28" ht="15" customHeight="1">
      <c r="A5" s="746" t="s">
        <v>685</v>
      </c>
      <c r="B5" s="747"/>
      <c r="C5" s="752" t="s">
        <v>471</v>
      </c>
      <c r="D5" s="753"/>
      <c r="E5" s="753"/>
      <c r="F5" s="753"/>
      <c r="G5" s="753"/>
      <c r="H5" s="753"/>
      <c r="I5" s="753"/>
      <c r="J5" s="753"/>
      <c r="K5" s="753"/>
      <c r="L5" s="753"/>
      <c r="M5" s="753"/>
      <c r="N5" s="753"/>
      <c r="O5" s="753"/>
      <c r="P5" s="753"/>
      <c r="Q5" s="753"/>
      <c r="R5" s="753"/>
      <c r="S5" s="753"/>
      <c r="T5" s="434"/>
      <c r="U5" s="434"/>
      <c r="V5" s="434"/>
      <c r="W5" s="434"/>
      <c r="X5" s="434"/>
      <c r="Y5" s="434"/>
      <c r="Z5" s="434"/>
      <c r="AA5" s="433"/>
      <c r="AB5" s="428"/>
    </row>
    <row r="6" spans="1:28" ht="12" customHeight="1">
      <c r="A6" s="748"/>
      <c r="B6" s="749"/>
      <c r="C6" s="754" t="s">
        <v>64</v>
      </c>
      <c r="D6" s="756" t="s">
        <v>684</v>
      </c>
      <c r="E6" s="756"/>
      <c r="F6" s="756"/>
      <c r="G6" s="756"/>
      <c r="H6" s="756" t="s">
        <v>683</v>
      </c>
      <c r="I6" s="756"/>
      <c r="J6" s="756"/>
      <c r="K6" s="756"/>
      <c r="L6" s="431"/>
      <c r="M6" s="757" t="s">
        <v>682</v>
      </c>
      <c r="N6" s="757"/>
      <c r="O6" s="757"/>
      <c r="P6" s="757"/>
      <c r="Q6" s="757"/>
      <c r="R6" s="757"/>
      <c r="S6" s="737"/>
      <c r="T6" s="432"/>
      <c r="U6" s="745" t="s">
        <v>681</v>
      </c>
      <c r="V6" s="745"/>
      <c r="W6" s="745"/>
      <c r="X6" s="745"/>
      <c r="Y6" s="745"/>
      <c r="Z6" s="745"/>
      <c r="AA6" s="738"/>
      <c r="AB6" s="431"/>
    </row>
    <row r="7" spans="1:28">
      <c r="A7" s="750"/>
      <c r="B7" s="751"/>
      <c r="C7" s="755"/>
      <c r="D7" s="430"/>
      <c r="E7" s="407" t="s">
        <v>472</v>
      </c>
      <c r="F7" s="407" t="s">
        <v>679</v>
      </c>
      <c r="G7" s="409" t="s">
        <v>680</v>
      </c>
      <c r="H7" s="411"/>
      <c r="I7" s="407" t="s">
        <v>472</v>
      </c>
      <c r="J7" s="407" t="s">
        <v>679</v>
      </c>
      <c r="K7" s="409" t="s">
        <v>680</v>
      </c>
      <c r="L7" s="429"/>
      <c r="M7" s="407" t="s">
        <v>472</v>
      </c>
      <c r="N7" s="407" t="s">
        <v>679</v>
      </c>
      <c r="O7" s="407" t="s">
        <v>678</v>
      </c>
      <c r="P7" s="407" t="s">
        <v>677</v>
      </c>
      <c r="Q7" s="407" t="s">
        <v>676</v>
      </c>
      <c r="R7" s="407" t="s">
        <v>675</v>
      </c>
      <c r="S7" s="407" t="s">
        <v>674</v>
      </c>
      <c r="T7" s="429"/>
      <c r="U7" s="407" t="s">
        <v>472</v>
      </c>
      <c r="V7" s="407" t="s">
        <v>679</v>
      </c>
      <c r="W7" s="407" t="s">
        <v>678</v>
      </c>
      <c r="X7" s="407" t="s">
        <v>677</v>
      </c>
      <c r="Y7" s="407" t="s">
        <v>676</v>
      </c>
      <c r="Z7" s="407" t="s">
        <v>675</v>
      </c>
      <c r="AA7" s="407" t="s">
        <v>674</v>
      </c>
      <c r="AB7" s="428"/>
    </row>
    <row r="8" spans="1:28">
      <c r="A8" s="427">
        <v>1</v>
      </c>
      <c r="B8" s="403" t="s">
        <v>473</v>
      </c>
      <c r="C8" s="594">
        <f>SUM(C9:C14)</f>
        <v>791463669.98055828</v>
      </c>
      <c r="D8" s="594">
        <f t="shared" ref="D8:AA8" si="0">SUM(D9:D14)</f>
        <v>601531397.6374948</v>
      </c>
      <c r="E8" s="594">
        <f t="shared" si="0"/>
        <v>8765383.5781745296</v>
      </c>
      <c r="F8" s="594">
        <f t="shared" si="0"/>
        <v>796221.60595673777</v>
      </c>
      <c r="G8" s="594">
        <f t="shared" si="0"/>
        <v>639205.57891619636</v>
      </c>
      <c r="H8" s="594">
        <f t="shared" si="0"/>
        <v>29035167.993689988</v>
      </c>
      <c r="I8" s="594">
        <f t="shared" si="0"/>
        <v>128217.06730678221</v>
      </c>
      <c r="J8" s="594">
        <f t="shared" si="0"/>
        <v>3055140.6845847126</v>
      </c>
      <c r="K8" s="594">
        <f t="shared" si="0"/>
        <v>0</v>
      </c>
      <c r="L8" s="594">
        <f t="shared" si="0"/>
        <v>159409003.48308885</v>
      </c>
      <c r="M8" s="594">
        <f t="shared" si="0"/>
        <v>552502.84907647443</v>
      </c>
      <c r="N8" s="594">
        <f t="shared" si="0"/>
        <v>3315669.845691774</v>
      </c>
      <c r="O8" s="594">
        <f t="shared" si="0"/>
        <v>1854346.4233444626</v>
      </c>
      <c r="P8" s="594">
        <f t="shared" si="0"/>
        <v>21255567.053603698</v>
      </c>
      <c r="Q8" s="594">
        <f t="shared" si="0"/>
        <v>13112733.304680798</v>
      </c>
      <c r="R8" s="594">
        <f t="shared" si="0"/>
        <v>20938887.114370573</v>
      </c>
      <c r="S8" s="594">
        <f t="shared" si="0"/>
        <v>38356856.435796008</v>
      </c>
      <c r="T8" s="594">
        <f t="shared" si="0"/>
        <v>1488100.866284</v>
      </c>
      <c r="U8" s="594">
        <f t="shared" si="0"/>
        <v>0</v>
      </c>
      <c r="V8" s="594">
        <f t="shared" si="0"/>
        <v>0</v>
      </c>
      <c r="W8" s="594">
        <f t="shared" si="0"/>
        <v>0</v>
      </c>
      <c r="X8" s="594">
        <f t="shared" si="0"/>
        <v>0</v>
      </c>
      <c r="Y8" s="594">
        <f t="shared" si="0"/>
        <v>0</v>
      </c>
      <c r="Z8" s="594">
        <f t="shared" si="0"/>
        <v>0</v>
      </c>
      <c r="AA8" s="594">
        <f t="shared" si="0"/>
        <v>0</v>
      </c>
    </row>
    <row r="9" spans="1:28">
      <c r="A9" s="399">
        <v>1.1000000000000001</v>
      </c>
      <c r="B9" s="419" t="s">
        <v>474</v>
      </c>
      <c r="C9" s="599"/>
      <c r="D9" s="592"/>
      <c r="E9" s="592"/>
      <c r="F9" s="592"/>
      <c r="G9" s="592"/>
      <c r="H9" s="592"/>
      <c r="I9" s="592"/>
      <c r="J9" s="592"/>
      <c r="K9" s="592"/>
      <c r="L9" s="592"/>
      <c r="M9" s="592"/>
      <c r="N9" s="592"/>
      <c r="O9" s="592"/>
      <c r="P9" s="592"/>
      <c r="Q9" s="592"/>
      <c r="R9" s="592"/>
      <c r="S9" s="592"/>
      <c r="T9" s="592"/>
      <c r="U9" s="592"/>
      <c r="V9" s="592"/>
      <c r="W9" s="592"/>
      <c r="X9" s="592"/>
      <c r="Y9" s="592"/>
      <c r="Z9" s="592"/>
      <c r="AA9" s="592"/>
    </row>
    <row r="10" spans="1:28">
      <c r="A10" s="399">
        <v>1.2</v>
      </c>
      <c r="B10" s="419" t="s">
        <v>475</v>
      </c>
      <c r="C10" s="599"/>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row>
    <row r="11" spans="1:28">
      <c r="A11" s="399">
        <v>1.3</v>
      </c>
      <c r="B11" s="419" t="s">
        <v>476</v>
      </c>
      <c r="C11" s="599"/>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row>
    <row r="12" spans="1:28">
      <c r="A12" s="399">
        <v>1.4</v>
      </c>
      <c r="B12" s="419" t="s">
        <v>477</v>
      </c>
      <c r="C12" s="599">
        <v>100365.52</v>
      </c>
      <c r="D12" s="592">
        <v>100365.52</v>
      </c>
      <c r="E12" s="592">
        <v>0</v>
      </c>
      <c r="F12" s="592">
        <v>0</v>
      </c>
      <c r="G12" s="592">
        <v>0</v>
      </c>
      <c r="H12" s="592">
        <v>0</v>
      </c>
      <c r="I12" s="592">
        <v>0</v>
      </c>
      <c r="J12" s="592">
        <v>0</v>
      </c>
      <c r="K12" s="592">
        <v>0</v>
      </c>
      <c r="L12" s="592">
        <v>0</v>
      </c>
      <c r="M12" s="592">
        <v>0</v>
      </c>
      <c r="N12" s="592">
        <v>0</v>
      </c>
      <c r="O12" s="592">
        <v>0</v>
      </c>
      <c r="P12" s="592">
        <v>0</v>
      </c>
      <c r="Q12" s="592">
        <v>0</v>
      </c>
      <c r="R12" s="592">
        <v>0</v>
      </c>
      <c r="S12" s="592">
        <v>0</v>
      </c>
      <c r="T12" s="592">
        <v>0</v>
      </c>
      <c r="U12" s="592">
        <v>0</v>
      </c>
      <c r="V12" s="592">
        <v>0</v>
      </c>
      <c r="W12" s="592">
        <v>0</v>
      </c>
      <c r="X12" s="592">
        <v>0</v>
      </c>
      <c r="Y12" s="592">
        <v>0</v>
      </c>
      <c r="Z12" s="592">
        <v>0</v>
      </c>
      <c r="AA12" s="592">
        <v>0</v>
      </c>
    </row>
    <row r="13" spans="1:28">
      <c r="A13" s="399">
        <v>1.5</v>
      </c>
      <c r="B13" s="419" t="s">
        <v>478</v>
      </c>
      <c r="C13" s="599">
        <v>724449041.82822573</v>
      </c>
      <c r="D13" s="592">
        <v>558366570.48026562</v>
      </c>
      <c r="E13" s="592">
        <v>8672813.3368585296</v>
      </c>
      <c r="F13" s="592">
        <v>796221.60595673777</v>
      </c>
      <c r="G13" s="592">
        <v>639205.57891619636</v>
      </c>
      <c r="H13" s="592">
        <v>24681964.683601253</v>
      </c>
      <c r="I13" s="592">
        <v>0</v>
      </c>
      <c r="J13" s="592">
        <v>2160698.0292791985</v>
      </c>
      <c r="K13" s="592">
        <v>0</v>
      </c>
      <c r="L13" s="592">
        <v>139912405.79807419</v>
      </c>
      <c r="M13" s="592">
        <v>538278.44877209468</v>
      </c>
      <c r="N13" s="592">
        <v>2627258.9339239998</v>
      </c>
      <c r="O13" s="592">
        <v>1845477.9474044626</v>
      </c>
      <c r="P13" s="592">
        <v>20121123.536065999</v>
      </c>
      <c r="Q13" s="592">
        <v>12316082.026450295</v>
      </c>
      <c r="R13" s="592">
        <v>16283668.114033956</v>
      </c>
      <c r="S13" s="592">
        <v>29339081.111556005</v>
      </c>
      <c r="T13" s="592">
        <v>1488100.866284</v>
      </c>
      <c r="U13" s="592">
        <v>0</v>
      </c>
      <c r="V13" s="592">
        <v>0</v>
      </c>
      <c r="W13" s="592">
        <v>0</v>
      </c>
      <c r="X13" s="592">
        <v>0</v>
      </c>
      <c r="Y13" s="592">
        <v>0</v>
      </c>
      <c r="Z13" s="592">
        <v>0</v>
      </c>
      <c r="AA13" s="592">
        <v>0</v>
      </c>
    </row>
    <row r="14" spans="1:28">
      <c r="A14" s="399">
        <v>1.6</v>
      </c>
      <c r="B14" s="419" t="s">
        <v>479</v>
      </c>
      <c r="C14" s="599">
        <v>66914262.632332608</v>
      </c>
      <c r="D14" s="592">
        <v>43064461.637229204</v>
      </c>
      <c r="E14" s="592">
        <v>92570.241316</v>
      </c>
      <c r="F14" s="592">
        <v>0</v>
      </c>
      <c r="G14" s="592">
        <v>0</v>
      </c>
      <c r="H14" s="592">
        <v>4353203.3100887351</v>
      </c>
      <c r="I14" s="592">
        <v>128217.06730678221</v>
      </c>
      <c r="J14" s="592">
        <v>894442.65530551423</v>
      </c>
      <c r="K14" s="592">
        <v>0</v>
      </c>
      <c r="L14" s="592">
        <v>19496597.685014676</v>
      </c>
      <c r="M14" s="592">
        <v>14224.400304379713</v>
      </c>
      <c r="N14" s="592">
        <v>688410.91176777415</v>
      </c>
      <c r="O14" s="592">
        <v>8868.4759400000021</v>
      </c>
      <c r="P14" s="592">
        <v>1134443.5175376968</v>
      </c>
      <c r="Q14" s="592">
        <v>796651.2782305039</v>
      </c>
      <c r="R14" s="592">
        <v>4655219.0003366182</v>
      </c>
      <c r="S14" s="592">
        <v>9017775.3242400046</v>
      </c>
      <c r="T14" s="592">
        <v>0</v>
      </c>
      <c r="U14" s="592">
        <v>0</v>
      </c>
      <c r="V14" s="592">
        <v>0</v>
      </c>
      <c r="W14" s="592">
        <v>0</v>
      </c>
      <c r="X14" s="592">
        <v>0</v>
      </c>
      <c r="Y14" s="592">
        <v>0</v>
      </c>
      <c r="Z14" s="592">
        <v>0</v>
      </c>
      <c r="AA14" s="592">
        <v>0</v>
      </c>
    </row>
    <row r="15" spans="1:28">
      <c r="A15" s="427">
        <v>2</v>
      </c>
      <c r="B15" s="403" t="s">
        <v>480</v>
      </c>
      <c r="C15" s="593">
        <f>SUM(C16:C21)</f>
        <v>47800451.859999999</v>
      </c>
      <c r="D15" s="593">
        <f t="shared" ref="D15:AA15" si="1">SUM(D16:D21)</f>
        <v>47800451.859999999</v>
      </c>
      <c r="E15" s="593">
        <f t="shared" si="1"/>
        <v>0</v>
      </c>
      <c r="F15" s="593">
        <f t="shared" si="1"/>
        <v>0</v>
      </c>
      <c r="G15" s="593">
        <f t="shared" si="1"/>
        <v>0</v>
      </c>
      <c r="H15" s="593">
        <f t="shared" si="1"/>
        <v>0</v>
      </c>
      <c r="I15" s="593">
        <f t="shared" si="1"/>
        <v>0</v>
      </c>
      <c r="J15" s="593">
        <f t="shared" si="1"/>
        <v>0</v>
      </c>
      <c r="K15" s="593">
        <f t="shared" si="1"/>
        <v>0</v>
      </c>
      <c r="L15" s="593">
        <f t="shared" si="1"/>
        <v>0</v>
      </c>
      <c r="M15" s="593">
        <f t="shared" si="1"/>
        <v>0</v>
      </c>
      <c r="N15" s="593">
        <f t="shared" si="1"/>
        <v>0</v>
      </c>
      <c r="O15" s="593">
        <f t="shared" si="1"/>
        <v>0</v>
      </c>
      <c r="P15" s="593">
        <f t="shared" si="1"/>
        <v>0</v>
      </c>
      <c r="Q15" s="593">
        <f t="shared" si="1"/>
        <v>0</v>
      </c>
      <c r="R15" s="593">
        <f t="shared" si="1"/>
        <v>0</v>
      </c>
      <c r="S15" s="593">
        <f t="shared" si="1"/>
        <v>0</v>
      </c>
      <c r="T15" s="593">
        <f t="shared" si="1"/>
        <v>0</v>
      </c>
      <c r="U15" s="593">
        <f t="shared" si="1"/>
        <v>0</v>
      </c>
      <c r="V15" s="593">
        <f t="shared" si="1"/>
        <v>0</v>
      </c>
      <c r="W15" s="593">
        <f t="shared" si="1"/>
        <v>0</v>
      </c>
      <c r="X15" s="593">
        <f t="shared" si="1"/>
        <v>0</v>
      </c>
      <c r="Y15" s="593">
        <f t="shared" si="1"/>
        <v>0</v>
      </c>
      <c r="Z15" s="593">
        <f t="shared" si="1"/>
        <v>0</v>
      </c>
      <c r="AA15" s="593">
        <f t="shared" si="1"/>
        <v>0</v>
      </c>
    </row>
    <row r="16" spans="1:28">
      <c r="A16" s="399">
        <v>2.1</v>
      </c>
      <c r="B16" s="419" t="s">
        <v>474</v>
      </c>
      <c r="C16" s="599"/>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row>
    <row r="17" spans="1:27">
      <c r="A17" s="399">
        <v>2.2000000000000002</v>
      </c>
      <c r="B17" s="419" t="s">
        <v>475</v>
      </c>
      <c r="C17" s="599">
        <v>28685100.59</v>
      </c>
      <c r="D17" s="592">
        <v>28685100.59</v>
      </c>
      <c r="E17" s="592"/>
      <c r="F17" s="592"/>
      <c r="G17" s="592"/>
      <c r="H17" s="592"/>
      <c r="I17" s="592"/>
      <c r="J17" s="592"/>
      <c r="K17" s="592"/>
      <c r="L17" s="592"/>
      <c r="M17" s="592"/>
      <c r="N17" s="592"/>
      <c r="O17" s="592"/>
      <c r="P17" s="592"/>
      <c r="Q17" s="592"/>
      <c r="R17" s="592"/>
      <c r="S17" s="592"/>
      <c r="T17" s="592"/>
      <c r="U17" s="592"/>
      <c r="V17" s="592"/>
      <c r="W17" s="592"/>
      <c r="X17" s="592"/>
      <c r="Y17" s="592"/>
      <c r="Z17" s="592"/>
      <c r="AA17" s="592"/>
    </row>
    <row r="18" spans="1:27">
      <c r="A18" s="399">
        <v>2.2999999999999998</v>
      </c>
      <c r="B18" s="419" t="s">
        <v>476</v>
      </c>
      <c r="C18" s="599"/>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row>
    <row r="19" spans="1:27">
      <c r="A19" s="399">
        <v>2.4</v>
      </c>
      <c r="B19" s="419" t="s">
        <v>477</v>
      </c>
      <c r="C19" s="599">
        <v>11047230.84</v>
      </c>
      <c r="D19" s="592">
        <v>11047230.84</v>
      </c>
      <c r="E19" s="592">
        <v>0</v>
      </c>
      <c r="F19" s="592">
        <v>0</v>
      </c>
      <c r="G19" s="592">
        <v>0</v>
      </c>
      <c r="H19" s="592">
        <v>0</v>
      </c>
      <c r="I19" s="592">
        <v>0</v>
      </c>
      <c r="J19" s="592">
        <v>0</v>
      </c>
      <c r="K19" s="592">
        <v>0</v>
      </c>
      <c r="L19" s="592">
        <v>0</v>
      </c>
      <c r="M19" s="592">
        <v>0</v>
      </c>
      <c r="N19" s="592">
        <v>0</v>
      </c>
      <c r="O19" s="592">
        <v>0</v>
      </c>
      <c r="P19" s="592">
        <v>0</v>
      </c>
      <c r="Q19" s="592">
        <v>0</v>
      </c>
      <c r="R19" s="592">
        <v>0</v>
      </c>
      <c r="S19" s="592">
        <v>0</v>
      </c>
      <c r="T19" s="592">
        <v>0</v>
      </c>
      <c r="U19" s="592">
        <v>0</v>
      </c>
      <c r="V19" s="592">
        <v>0</v>
      </c>
      <c r="W19" s="592">
        <v>0</v>
      </c>
      <c r="X19" s="592">
        <v>0</v>
      </c>
      <c r="Y19" s="592">
        <v>0</v>
      </c>
      <c r="Z19" s="592">
        <v>0</v>
      </c>
      <c r="AA19" s="592">
        <v>0</v>
      </c>
    </row>
    <row r="20" spans="1:27">
      <c r="A20" s="399">
        <v>2.5</v>
      </c>
      <c r="B20" s="419" t="s">
        <v>478</v>
      </c>
      <c r="C20" s="599">
        <v>8068120.4299999997</v>
      </c>
      <c r="D20" s="592">
        <v>8068120.4299999997</v>
      </c>
      <c r="E20" s="592">
        <v>0</v>
      </c>
      <c r="F20" s="592">
        <v>0</v>
      </c>
      <c r="G20" s="592">
        <v>0</v>
      </c>
      <c r="H20" s="592">
        <v>0</v>
      </c>
      <c r="I20" s="592">
        <v>0</v>
      </c>
      <c r="J20" s="592">
        <v>0</v>
      </c>
      <c r="K20" s="592">
        <v>0</v>
      </c>
      <c r="L20" s="592">
        <v>0</v>
      </c>
      <c r="M20" s="592">
        <v>0</v>
      </c>
      <c r="N20" s="592">
        <v>0</v>
      </c>
      <c r="O20" s="592">
        <v>0</v>
      </c>
      <c r="P20" s="592">
        <v>0</v>
      </c>
      <c r="Q20" s="592">
        <v>0</v>
      </c>
      <c r="R20" s="592">
        <v>0</v>
      </c>
      <c r="S20" s="592">
        <v>0</v>
      </c>
      <c r="T20" s="592">
        <v>0</v>
      </c>
      <c r="U20" s="592">
        <v>0</v>
      </c>
      <c r="V20" s="592">
        <v>0</v>
      </c>
      <c r="W20" s="592">
        <v>0</v>
      </c>
      <c r="X20" s="592">
        <v>0</v>
      </c>
      <c r="Y20" s="592">
        <v>0</v>
      </c>
      <c r="Z20" s="592">
        <v>0</v>
      </c>
      <c r="AA20" s="592">
        <v>0</v>
      </c>
    </row>
    <row r="21" spans="1:27">
      <c r="A21" s="399">
        <v>2.6</v>
      </c>
      <c r="B21" s="419" t="s">
        <v>479</v>
      </c>
      <c r="C21" s="599"/>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row>
    <row r="22" spans="1:27">
      <c r="A22" s="427">
        <v>3</v>
      </c>
      <c r="B22" s="403" t="s">
        <v>520</v>
      </c>
      <c r="C22" s="594">
        <f>SUM(C23:C28)</f>
        <v>95736088.997099981</v>
      </c>
      <c r="D22" s="594">
        <f t="shared" ref="D22:T22" si="2">SUM(D23:D28)</f>
        <v>92319832.447099984</v>
      </c>
      <c r="E22" s="600"/>
      <c r="F22" s="600"/>
      <c r="G22" s="600"/>
      <c r="H22" s="594">
        <f t="shared" si="2"/>
        <v>202903.40999999997</v>
      </c>
      <c r="I22" s="600"/>
      <c r="J22" s="600"/>
      <c r="K22" s="600"/>
      <c r="L22" s="594">
        <f t="shared" si="2"/>
        <v>3213353.14</v>
      </c>
      <c r="M22" s="600"/>
      <c r="N22" s="600"/>
      <c r="O22" s="600"/>
      <c r="P22" s="600"/>
      <c r="Q22" s="600"/>
      <c r="R22" s="600"/>
      <c r="S22" s="600"/>
      <c r="T22" s="594">
        <f t="shared" si="2"/>
        <v>0</v>
      </c>
      <c r="U22" s="426"/>
      <c r="V22" s="426"/>
      <c r="W22" s="426"/>
      <c r="X22" s="426"/>
      <c r="Y22" s="426"/>
      <c r="Z22" s="426"/>
      <c r="AA22" s="426"/>
    </row>
    <row r="23" spans="1:27">
      <c r="A23" s="399">
        <v>3.1</v>
      </c>
      <c r="B23" s="419" t="s">
        <v>474</v>
      </c>
      <c r="C23" s="599"/>
      <c r="D23" s="592"/>
      <c r="E23" s="657"/>
      <c r="F23" s="657"/>
      <c r="G23" s="657"/>
      <c r="H23" s="592"/>
      <c r="I23" s="657"/>
      <c r="J23" s="657"/>
      <c r="K23" s="657"/>
      <c r="L23" s="592"/>
      <c r="M23" s="657"/>
      <c r="N23" s="657"/>
      <c r="O23" s="657"/>
      <c r="P23" s="657"/>
      <c r="Q23" s="657"/>
      <c r="R23" s="657"/>
      <c r="S23" s="657"/>
      <c r="T23" s="592"/>
      <c r="U23" s="426"/>
      <c r="V23" s="426"/>
      <c r="W23" s="426"/>
      <c r="X23" s="426"/>
      <c r="Y23" s="426"/>
      <c r="Z23" s="426"/>
      <c r="AA23" s="426"/>
    </row>
    <row r="24" spans="1:27">
      <c r="A24" s="399">
        <v>3.2</v>
      </c>
      <c r="B24" s="419" t="s">
        <v>475</v>
      </c>
      <c r="C24" s="599"/>
      <c r="D24" s="592"/>
      <c r="E24" s="657"/>
      <c r="F24" s="657"/>
      <c r="G24" s="657"/>
      <c r="H24" s="592"/>
      <c r="I24" s="657"/>
      <c r="J24" s="657"/>
      <c r="K24" s="657"/>
      <c r="L24" s="592"/>
      <c r="M24" s="657"/>
      <c r="N24" s="657"/>
      <c r="O24" s="657"/>
      <c r="P24" s="657"/>
      <c r="Q24" s="657"/>
      <c r="R24" s="657"/>
      <c r="S24" s="657"/>
      <c r="T24" s="592"/>
      <c r="U24" s="426"/>
      <c r="V24" s="426"/>
      <c r="W24" s="426"/>
      <c r="X24" s="426"/>
      <c r="Y24" s="426"/>
      <c r="Z24" s="426"/>
      <c r="AA24" s="426"/>
    </row>
    <row r="25" spans="1:27">
      <c r="A25" s="399">
        <v>3.3</v>
      </c>
      <c r="B25" s="419" t="s">
        <v>476</v>
      </c>
      <c r="C25" s="599"/>
      <c r="D25" s="592"/>
      <c r="E25" s="657"/>
      <c r="F25" s="657"/>
      <c r="G25" s="657"/>
      <c r="H25" s="592"/>
      <c r="I25" s="657"/>
      <c r="J25" s="657"/>
      <c r="K25" s="657"/>
      <c r="L25" s="592"/>
      <c r="M25" s="657"/>
      <c r="N25" s="657"/>
      <c r="O25" s="657"/>
      <c r="P25" s="657"/>
      <c r="Q25" s="657"/>
      <c r="R25" s="657"/>
      <c r="S25" s="657"/>
      <c r="T25" s="592"/>
      <c r="U25" s="426"/>
      <c r="V25" s="426"/>
      <c r="W25" s="426"/>
      <c r="X25" s="426"/>
      <c r="Y25" s="426"/>
      <c r="Z25" s="426"/>
      <c r="AA25" s="426"/>
    </row>
    <row r="26" spans="1:27">
      <c r="A26" s="399">
        <v>3.4</v>
      </c>
      <c r="B26" s="419" t="s">
        <v>477</v>
      </c>
      <c r="C26" s="599">
        <v>10101362.359999999</v>
      </c>
      <c r="D26" s="592">
        <v>10101362.359999999</v>
      </c>
      <c r="E26" s="657"/>
      <c r="F26" s="657"/>
      <c r="G26" s="657"/>
      <c r="H26" s="592">
        <v>0</v>
      </c>
      <c r="I26" s="657"/>
      <c r="J26" s="657"/>
      <c r="K26" s="657"/>
      <c r="L26" s="592">
        <v>0</v>
      </c>
      <c r="M26" s="657"/>
      <c r="N26" s="657"/>
      <c r="O26" s="657"/>
      <c r="P26" s="657"/>
      <c r="Q26" s="657"/>
      <c r="R26" s="657"/>
      <c r="S26" s="657"/>
      <c r="T26" s="592">
        <v>0</v>
      </c>
      <c r="U26" s="426"/>
      <c r="V26" s="426"/>
      <c r="W26" s="426"/>
      <c r="X26" s="426"/>
      <c r="Y26" s="426"/>
      <c r="Z26" s="426"/>
      <c r="AA26" s="426"/>
    </row>
    <row r="27" spans="1:27">
      <c r="A27" s="399">
        <v>3.5</v>
      </c>
      <c r="B27" s="419" t="s">
        <v>478</v>
      </c>
      <c r="C27" s="599">
        <v>83638259.419999987</v>
      </c>
      <c r="D27" s="592">
        <v>80376389.889999986</v>
      </c>
      <c r="E27" s="657"/>
      <c r="F27" s="657"/>
      <c r="G27" s="657"/>
      <c r="H27" s="592">
        <v>49027.68</v>
      </c>
      <c r="I27" s="657"/>
      <c r="J27" s="657"/>
      <c r="K27" s="657"/>
      <c r="L27" s="592">
        <v>3212841.85</v>
      </c>
      <c r="M27" s="657"/>
      <c r="N27" s="657"/>
      <c r="O27" s="657"/>
      <c r="P27" s="657"/>
      <c r="Q27" s="657"/>
      <c r="R27" s="657"/>
      <c r="S27" s="657"/>
      <c r="T27" s="592">
        <v>0</v>
      </c>
      <c r="U27" s="426"/>
      <c r="V27" s="426"/>
      <c r="W27" s="426"/>
      <c r="X27" s="426"/>
      <c r="Y27" s="426"/>
      <c r="Z27" s="426"/>
      <c r="AA27" s="426"/>
    </row>
    <row r="28" spans="1:27">
      <c r="A28" s="399">
        <v>3.6</v>
      </c>
      <c r="B28" s="419" t="s">
        <v>479</v>
      </c>
      <c r="C28" s="599">
        <v>1996467.2171000007</v>
      </c>
      <c r="D28" s="592">
        <v>1842080.1971000009</v>
      </c>
      <c r="E28" s="657"/>
      <c r="F28" s="657"/>
      <c r="G28" s="657"/>
      <c r="H28" s="592">
        <v>153875.72999999998</v>
      </c>
      <c r="I28" s="657"/>
      <c r="J28" s="657"/>
      <c r="K28" s="657"/>
      <c r="L28" s="592">
        <v>511.28999999999996</v>
      </c>
      <c r="M28" s="657"/>
      <c r="N28" s="657"/>
      <c r="O28" s="657"/>
      <c r="P28" s="657"/>
      <c r="Q28" s="657"/>
      <c r="R28" s="657"/>
      <c r="S28" s="657"/>
      <c r="T28" s="592">
        <v>0</v>
      </c>
      <c r="U28" s="426"/>
      <c r="V28" s="426"/>
      <c r="W28" s="426"/>
      <c r="X28" s="426"/>
      <c r="Y28" s="426"/>
      <c r="Z28" s="426"/>
      <c r="AA28" s="426"/>
    </row>
    <row r="31" spans="1:27">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row>
    <row r="32" spans="1:27">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row>
    <row r="33" spans="3:27">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row>
    <row r="34" spans="3:27">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row>
    <row r="35" spans="3:27">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row>
    <row r="36" spans="3:27">
      <c r="C36" s="598"/>
      <c r="D36" s="598"/>
      <c r="E36" s="598"/>
      <c r="F36" s="598"/>
      <c r="G36" s="598"/>
      <c r="H36" s="598"/>
      <c r="I36" s="598"/>
      <c r="J36" s="598"/>
      <c r="K36" s="598"/>
      <c r="L36" s="598"/>
      <c r="M36" s="598"/>
      <c r="N36" s="598"/>
      <c r="O36" s="598"/>
      <c r="P36" s="598"/>
      <c r="Q36" s="598"/>
      <c r="R36" s="598"/>
      <c r="S36" s="598"/>
      <c r="T36" s="598"/>
      <c r="U36" s="598"/>
      <c r="V36" s="598"/>
      <c r="W36" s="598"/>
      <c r="X36" s="598"/>
      <c r="Y36" s="598"/>
      <c r="Z36" s="598"/>
      <c r="AA36" s="598"/>
    </row>
    <row r="37" spans="3:27">
      <c r="C37" s="598"/>
      <c r="D37" s="598"/>
      <c r="E37" s="598"/>
      <c r="F37" s="598"/>
      <c r="G37" s="598"/>
      <c r="H37" s="598"/>
      <c r="I37" s="598"/>
      <c r="J37" s="598"/>
      <c r="K37" s="598"/>
      <c r="L37" s="598"/>
      <c r="M37" s="598"/>
      <c r="N37" s="598"/>
      <c r="O37" s="598"/>
      <c r="P37" s="598"/>
      <c r="Q37" s="598"/>
      <c r="R37" s="598"/>
      <c r="S37" s="598"/>
      <c r="T37" s="598"/>
      <c r="U37" s="598"/>
      <c r="V37" s="598"/>
      <c r="W37" s="598"/>
      <c r="X37" s="598"/>
      <c r="Y37" s="598"/>
      <c r="Z37" s="598"/>
      <c r="AA37" s="598"/>
    </row>
    <row r="38" spans="3:27">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row>
    <row r="39" spans="3:27">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row>
    <row r="40" spans="3:27">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row>
    <row r="41" spans="3:27">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row>
    <row r="42" spans="3:27">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row>
    <row r="43" spans="3:27">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row>
    <row r="44" spans="3:27">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row>
    <row r="45" spans="3:27">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row>
    <row r="46" spans="3:27">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row>
    <row r="47" spans="3:27">
      <c r="C47" s="598"/>
      <c r="D47" s="598"/>
      <c r="E47" s="598"/>
      <c r="F47" s="598"/>
      <c r="G47" s="598"/>
      <c r="H47" s="598"/>
      <c r="I47" s="598"/>
      <c r="J47" s="598"/>
      <c r="K47" s="598"/>
      <c r="L47" s="598"/>
      <c r="M47" s="598"/>
      <c r="N47" s="598"/>
      <c r="O47" s="598"/>
      <c r="P47" s="598"/>
      <c r="Q47" s="598"/>
      <c r="R47" s="598"/>
      <c r="S47" s="598"/>
      <c r="T47" s="598"/>
      <c r="U47" s="598"/>
      <c r="V47" s="598"/>
      <c r="W47" s="598"/>
      <c r="X47" s="598"/>
      <c r="Y47" s="598"/>
      <c r="Z47" s="598"/>
      <c r="AA47" s="598"/>
    </row>
    <row r="48" spans="3:27">
      <c r="C48" s="598"/>
      <c r="D48" s="598"/>
      <c r="E48" s="598"/>
      <c r="F48" s="598"/>
      <c r="G48" s="598"/>
      <c r="H48" s="598"/>
      <c r="I48" s="598"/>
      <c r="J48" s="598"/>
      <c r="K48" s="598"/>
      <c r="L48" s="598"/>
      <c r="M48" s="598"/>
      <c r="N48" s="598"/>
      <c r="O48" s="598"/>
      <c r="P48" s="598"/>
      <c r="Q48" s="598"/>
      <c r="R48" s="598"/>
      <c r="S48" s="598"/>
      <c r="T48" s="598"/>
      <c r="U48" s="598"/>
      <c r="V48" s="598"/>
      <c r="W48" s="598"/>
      <c r="X48" s="598"/>
      <c r="Y48" s="598"/>
      <c r="Z48" s="598"/>
      <c r="AA48" s="598"/>
    </row>
    <row r="49" spans="3:27">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row>
    <row r="50" spans="3:27">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row>
    <row r="51" spans="3:27">
      <c r="C51" s="598"/>
      <c r="D51" s="598"/>
      <c r="E51" s="598"/>
      <c r="F51" s="598"/>
      <c r="G51" s="598"/>
      <c r="H51" s="598"/>
      <c r="I51" s="598"/>
      <c r="J51" s="598"/>
      <c r="K51" s="598"/>
      <c r="L51" s="598"/>
      <c r="M51" s="598"/>
      <c r="N51" s="598"/>
      <c r="O51" s="598"/>
      <c r="P51" s="598"/>
      <c r="Q51" s="598"/>
      <c r="R51" s="598"/>
      <c r="S51" s="598"/>
      <c r="T51" s="598"/>
      <c r="U51" s="598"/>
      <c r="V51" s="598"/>
      <c r="W51" s="598"/>
      <c r="X51" s="598"/>
      <c r="Y51" s="598"/>
      <c r="Z51" s="598"/>
      <c r="AA51" s="598"/>
    </row>
    <row r="52" spans="3:27">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row>
    <row r="53" spans="3:27">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row>
    <row r="54" spans="3:27">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row>
    <row r="55" spans="3:27">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row>
    <row r="56" spans="3:27">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46"/>
  <sheetViews>
    <sheetView showGridLines="0" zoomScaleNormal="100" workbookViewId="0"/>
  </sheetViews>
  <sheetFormatPr defaultColWidth="9.140625" defaultRowHeight="12.75"/>
  <cols>
    <col min="1" max="1" width="11.85546875" style="410" bestFit="1" customWidth="1"/>
    <col min="2" max="2" width="90.28515625" style="410" bestFit="1" customWidth="1"/>
    <col min="3" max="3" width="20.140625" style="410" customWidth="1"/>
    <col min="4" max="4" width="22.28515625" style="410" customWidth="1"/>
    <col min="5" max="7" width="17.140625" style="410" customWidth="1"/>
    <col min="8" max="8" width="22.28515625" style="410" customWidth="1"/>
    <col min="9" max="10" width="17.140625" style="410" customWidth="1"/>
    <col min="11" max="27" width="22.28515625" style="410" customWidth="1"/>
    <col min="28" max="16384" width="9.140625" style="410"/>
  </cols>
  <sheetData>
    <row r="1" spans="1:27" ht="13.5">
      <c r="A1" s="324" t="s">
        <v>30</v>
      </c>
      <c r="B1" s="397" t="str">
        <f>'Info '!C2</f>
        <v>JSC Cartu Bank</v>
      </c>
    </row>
    <row r="2" spans="1:27">
      <c r="A2" s="324" t="s">
        <v>31</v>
      </c>
      <c r="B2" s="655">
        <f>'1. key ratios '!B2</f>
        <v>45016</v>
      </c>
    </row>
    <row r="3" spans="1:27">
      <c r="A3" s="325" t="s">
        <v>482</v>
      </c>
      <c r="C3" s="412"/>
    </row>
    <row r="4" spans="1:27" ht="13.5" thickBot="1">
      <c r="A4" s="325"/>
      <c r="B4" s="412"/>
      <c r="C4" s="412"/>
    </row>
    <row r="5" spans="1:27" ht="13.5" customHeight="1">
      <c r="A5" s="758" t="s">
        <v>688</v>
      </c>
      <c r="B5" s="759"/>
      <c r="C5" s="767" t="s">
        <v>687</v>
      </c>
      <c r="D5" s="768"/>
      <c r="E5" s="768"/>
      <c r="F5" s="768"/>
      <c r="G5" s="768"/>
      <c r="H5" s="768"/>
      <c r="I5" s="768"/>
      <c r="J5" s="768"/>
      <c r="K5" s="768"/>
      <c r="L5" s="768"/>
      <c r="M5" s="768"/>
      <c r="N5" s="768"/>
      <c r="O5" s="768"/>
      <c r="P5" s="768"/>
      <c r="Q5" s="768"/>
      <c r="R5" s="768"/>
      <c r="S5" s="769"/>
      <c r="T5" s="434"/>
      <c r="U5" s="434"/>
      <c r="V5" s="434"/>
      <c r="W5" s="434"/>
      <c r="X5" s="434"/>
      <c r="Y5" s="434"/>
      <c r="Z5" s="434"/>
      <c r="AA5" s="433"/>
    </row>
    <row r="6" spans="1:27" ht="12" customHeight="1">
      <c r="A6" s="760"/>
      <c r="B6" s="761"/>
      <c r="C6" s="764" t="s">
        <v>64</v>
      </c>
      <c r="D6" s="756" t="s">
        <v>684</v>
      </c>
      <c r="E6" s="756"/>
      <c r="F6" s="756"/>
      <c r="G6" s="756"/>
      <c r="H6" s="756" t="s">
        <v>683</v>
      </c>
      <c r="I6" s="756"/>
      <c r="J6" s="756"/>
      <c r="K6" s="756"/>
      <c r="L6" s="431"/>
      <c r="M6" s="757" t="s">
        <v>682</v>
      </c>
      <c r="N6" s="757"/>
      <c r="O6" s="757"/>
      <c r="P6" s="757"/>
      <c r="Q6" s="757"/>
      <c r="R6" s="757"/>
      <c r="S6" s="766"/>
      <c r="T6" s="434"/>
      <c r="U6" s="745" t="s">
        <v>681</v>
      </c>
      <c r="V6" s="745"/>
      <c r="W6" s="745"/>
      <c r="X6" s="745"/>
      <c r="Y6" s="745"/>
      <c r="Z6" s="745"/>
      <c r="AA6" s="738"/>
    </row>
    <row r="7" spans="1:27" ht="25.5">
      <c r="A7" s="762"/>
      <c r="B7" s="763"/>
      <c r="C7" s="765"/>
      <c r="D7" s="430"/>
      <c r="E7" s="407" t="s">
        <v>472</v>
      </c>
      <c r="F7" s="407" t="s">
        <v>679</v>
      </c>
      <c r="G7" s="409" t="s">
        <v>680</v>
      </c>
      <c r="H7" s="411"/>
      <c r="I7" s="407" t="s">
        <v>472</v>
      </c>
      <c r="J7" s="407" t="s">
        <v>679</v>
      </c>
      <c r="K7" s="409" t="s">
        <v>680</v>
      </c>
      <c r="L7" s="429"/>
      <c r="M7" s="407" t="s">
        <v>472</v>
      </c>
      <c r="N7" s="407" t="s">
        <v>679</v>
      </c>
      <c r="O7" s="407" t="s">
        <v>678</v>
      </c>
      <c r="P7" s="407" t="s">
        <v>677</v>
      </c>
      <c r="Q7" s="407" t="s">
        <v>676</v>
      </c>
      <c r="R7" s="407" t="s">
        <v>675</v>
      </c>
      <c r="S7" s="455" t="s">
        <v>674</v>
      </c>
      <c r="T7" s="454"/>
      <c r="U7" s="407" t="s">
        <v>472</v>
      </c>
      <c r="V7" s="407" t="s">
        <v>679</v>
      </c>
      <c r="W7" s="407" t="s">
        <v>678</v>
      </c>
      <c r="X7" s="407" t="s">
        <v>677</v>
      </c>
      <c r="Y7" s="407" t="s">
        <v>676</v>
      </c>
      <c r="Z7" s="407" t="s">
        <v>675</v>
      </c>
      <c r="AA7" s="407" t="s">
        <v>674</v>
      </c>
    </row>
    <row r="8" spans="1:27">
      <c r="A8" s="453">
        <v>1</v>
      </c>
      <c r="B8" s="452" t="s">
        <v>473</v>
      </c>
      <c r="C8" s="601">
        <v>791463669.98055935</v>
      </c>
      <c r="D8" s="592">
        <v>601531397.63749468</v>
      </c>
      <c r="E8" s="592">
        <v>8765383.5781745296</v>
      </c>
      <c r="F8" s="592">
        <v>796221.60595673777</v>
      </c>
      <c r="G8" s="592">
        <v>639205.57891619636</v>
      </c>
      <c r="H8" s="592">
        <v>29035167.993690006</v>
      </c>
      <c r="I8" s="592">
        <v>128217.06730678221</v>
      </c>
      <c r="J8" s="592">
        <v>3055140.6845847121</v>
      </c>
      <c r="K8" s="592">
        <v>0</v>
      </c>
      <c r="L8" s="592">
        <v>159409003.48308888</v>
      </c>
      <c r="M8" s="592">
        <v>552502.84907647443</v>
      </c>
      <c r="N8" s="592">
        <v>3315669.8456917726</v>
      </c>
      <c r="O8" s="592">
        <v>1854346.4233444619</v>
      </c>
      <c r="P8" s="592">
        <v>21255567.053603686</v>
      </c>
      <c r="Q8" s="592">
        <v>13112733.304680791</v>
      </c>
      <c r="R8" s="592">
        <v>20938887.114370592</v>
      </c>
      <c r="S8" s="602">
        <v>38356856.43579606</v>
      </c>
      <c r="T8" s="603">
        <v>1488100.866284</v>
      </c>
      <c r="U8" s="592">
        <v>0</v>
      </c>
      <c r="V8" s="592">
        <v>0</v>
      </c>
      <c r="W8" s="592">
        <v>0</v>
      </c>
      <c r="X8" s="592">
        <v>0</v>
      </c>
      <c r="Y8" s="592">
        <v>0</v>
      </c>
      <c r="Z8" s="592">
        <v>0</v>
      </c>
      <c r="AA8" s="602">
        <v>0</v>
      </c>
    </row>
    <row r="9" spans="1:27">
      <c r="A9" s="445">
        <v>1.1000000000000001</v>
      </c>
      <c r="B9" s="451" t="s">
        <v>483</v>
      </c>
      <c r="C9" s="604">
        <v>789393456.91278064</v>
      </c>
      <c r="D9" s="592">
        <v>599709120.15747106</v>
      </c>
      <c r="E9" s="592">
        <v>8763791.1081745289</v>
      </c>
      <c r="F9" s="592">
        <v>790689.75595673779</v>
      </c>
      <c r="G9" s="592">
        <v>639205.57891619636</v>
      </c>
      <c r="H9" s="592">
        <v>29026535.757635068</v>
      </c>
      <c r="I9" s="592">
        <v>128217.06730678221</v>
      </c>
      <c r="J9" s="592">
        <v>3055140.6845847121</v>
      </c>
      <c r="K9" s="592">
        <v>0</v>
      </c>
      <c r="L9" s="592">
        <v>159169700.13138878</v>
      </c>
      <c r="M9" s="592">
        <v>552502.84907647443</v>
      </c>
      <c r="N9" s="592">
        <v>3248801.8987917732</v>
      </c>
      <c r="O9" s="592">
        <v>1847188.4064444625</v>
      </c>
      <c r="P9" s="592">
        <v>21252095.197303694</v>
      </c>
      <c r="Q9" s="592">
        <v>13074084.073780799</v>
      </c>
      <c r="R9" s="592">
        <v>20920805.324870575</v>
      </c>
      <c r="S9" s="602">
        <v>38293418.637496024</v>
      </c>
      <c r="T9" s="603">
        <v>1488100.866284</v>
      </c>
      <c r="U9" s="592">
        <v>0</v>
      </c>
      <c r="V9" s="592">
        <v>0</v>
      </c>
      <c r="W9" s="592">
        <v>0</v>
      </c>
      <c r="X9" s="592">
        <v>0</v>
      </c>
      <c r="Y9" s="592">
        <v>0</v>
      </c>
      <c r="Z9" s="592">
        <v>0</v>
      </c>
      <c r="AA9" s="602">
        <v>0</v>
      </c>
    </row>
    <row r="10" spans="1:27">
      <c r="A10" s="449" t="s">
        <v>14</v>
      </c>
      <c r="B10" s="450" t="s">
        <v>484</v>
      </c>
      <c r="C10" s="605">
        <v>715576998.97224009</v>
      </c>
      <c r="D10" s="592">
        <v>545843320.06375325</v>
      </c>
      <c r="E10" s="592">
        <v>8763791.1081745289</v>
      </c>
      <c r="F10" s="592">
        <v>790689.75595673779</v>
      </c>
      <c r="G10" s="592">
        <v>639205.57891619636</v>
      </c>
      <c r="H10" s="592">
        <v>29026535.757635068</v>
      </c>
      <c r="I10" s="592">
        <v>128217.06730678221</v>
      </c>
      <c r="J10" s="592">
        <v>3055140.6845847121</v>
      </c>
      <c r="K10" s="592">
        <v>0</v>
      </c>
      <c r="L10" s="592">
        <v>139219042.28456753</v>
      </c>
      <c r="M10" s="592">
        <v>552502.84907647443</v>
      </c>
      <c r="N10" s="592">
        <v>3248801.8987917732</v>
      </c>
      <c r="O10" s="592">
        <v>1847188.4064444625</v>
      </c>
      <c r="P10" s="592">
        <v>21233321.978273999</v>
      </c>
      <c r="Q10" s="592">
        <v>13028413.084451526</v>
      </c>
      <c r="R10" s="592">
        <v>18550337.894870579</v>
      </c>
      <c r="S10" s="602">
        <v>31944775.586660001</v>
      </c>
      <c r="T10" s="603">
        <v>1488100.866284</v>
      </c>
      <c r="U10" s="592">
        <v>0</v>
      </c>
      <c r="V10" s="592">
        <v>0</v>
      </c>
      <c r="W10" s="592">
        <v>0</v>
      </c>
      <c r="X10" s="592">
        <v>0</v>
      </c>
      <c r="Y10" s="592">
        <v>0</v>
      </c>
      <c r="Z10" s="592">
        <v>0</v>
      </c>
      <c r="AA10" s="602">
        <v>0</v>
      </c>
    </row>
    <row r="11" spans="1:27">
      <c r="A11" s="447" t="s">
        <v>485</v>
      </c>
      <c r="B11" s="448" t="s">
        <v>486</v>
      </c>
      <c r="C11" s="606">
        <v>280595363.49429864</v>
      </c>
      <c r="D11" s="592">
        <v>206651179.44873363</v>
      </c>
      <c r="E11" s="592">
        <v>7584157.57688253</v>
      </c>
      <c r="F11" s="592">
        <v>0</v>
      </c>
      <c r="G11" s="592">
        <v>0</v>
      </c>
      <c r="H11" s="592">
        <v>12040652.777811268</v>
      </c>
      <c r="I11" s="592">
        <v>0</v>
      </c>
      <c r="J11" s="592">
        <v>138168.68164035139</v>
      </c>
      <c r="K11" s="592">
        <v>0</v>
      </c>
      <c r="L11" s="592">
        <v>60415430.401469976</v>
      </c>
      <c r="M11" s="592">
        <v>236741.56907647435</v>
      </c>
      <c r="N11" s="592">
        <v>621545.52526777354</v>
      </c>
      <c r="O11" s="592">
        <v>922787.21162157843</v>
      </c>
      <c r="P11" s="592">
        <v>1917020.7116097852</v>
      </c>
      <c r="Q11" s="592">
        <v>1499309.8306456939</v>
      </c>
      <c r="R11" s="592">
        <v>10675784.738300737</v>
      </c>
      <c r="S11" s="602">
        <v>9541430.1920679994</v>
      </c>
      <c r="T11" s="603">
        <v>1488100.866284</v>
      </c>
      <c r="U11" s="592">
        <v>0</v>
      </c>
      <c r="V11" s="592">
        <v>0</v>
      </c>
      <c r="W11" s="592">
        <v>0</v>
      </c>
      <c r="X11" s="592">
        <v>0</v>
      </c>
      <c r="Y11" s="592">
        <v>0</v>
      </c>
      <c r="Z11" s="592">
        <v>0</v>
      </c>
      <c r="AA11" s="602">
        <v>0</v>
      </c>
    </row>
    <row r="12" spans="1:27">
      <c r="A12" s="447" t="s">
        <v>487</v>
      </c>
      <c r="B12" s="448" t="s">
        <v>488</v>
      </c>
      <c r="C12" s="606">
        <v>49417395.13062717</v>
      </c>
      <c r="D12" s="592">
        <v>39428992.669414826</v>
      </c>
      <c r="E12" s="592">
        <v>0</v>
      </c>
      <c r="F12" s="592">
        <v>0</v>
      </c>
      <c r="G12" s="592">
        <v>0</v>
      </c>
      <c r="H12" s="592">
        <v>973109.89986799995</v>
      </c>
      <c r="I12" s="592">
        <v>0</v>
      </c>
      <c r="J12" s="592">
        <v>0</v>
      </c>
      <c r="K12" s="592">
        <v>0</v>
      </c>
      <c r="L12" s="592">
        <v>9015292.5613443553</v>
      </c>
      <c r="M12" s="592">
        <v>0</v>
      </c>
      <c r="N12" s="592">
        <v>0</v>
      </c>
      <c r="O12" s="592">
        <v>0</v>
      </c>
      <c r="P12" s="592">
        <v>0</v>
      </c>
      <c r="Q12" s="592">
        <v>2051383.9280822056</v>
      </c>
      <c r="R12" s="592">
        <v>677471.70302999998</v>
      </c>
      <c r="S12" s="602">
        <v>0</v>
      </c>
      <c r="T12" s="603">
        <v>0</v>
      </c>
      <c r="U12" s="592">
        <v>0</v>
      </c>
      <c r="V12" s="592">
        <v>0</v>
      </c>
      <c r="W12" s="592">
        <v>0</v>
      </c>
      <c r="X12" s="592">
        <v>0</v>
      </c>
      <c r="Y12" s="592">
        <v>0</v>
      </c>
      <c r="Z12" s="592">
        <v>0</v>
      </c>
      <c r="AA12" s="602">
        <v>0</v>
      </c>
    </row>
    <row r="13" spans="1:27">
      <c r="A13" s="447" t="s">
        <v>489</v>
      </c>
      <c r="B13" s="448" t="s">
        <v>490</v>
      </c>
      <c r="C13" s="606">
        <v>96824770.960361063</v>
      </c>
      <c r="D13" s="592">
        <v>60531834.400473282</v>
      </c>
      <c r="E13" s="592">
        <v>0</v>
      </c>
      <c r="F13" s="592">
        <v>790689.75595673779</v>
      </c>
      <c r="G13" s="592">
        <v>0</v>
      </c>
      <c r="H13" s="592">
        <v>7529580.9299557917</v>
      </c>
      <c r="I13" s="592">
        <v>128217.06730678221</v>
      </c>
      <c r="J13" s="592">
        <v>2916972.002944361</v>
      </c>
      <c r="K13" s="592">
        <v>0</v>
      </c>
      <c r="L13" s="592">
        <v>28763355.629932057</v>
      </c>
      <c r="M13" s="592">
        <v>0</v>
      </c>
      <c r="N13" s="592">
        <v>0</v>
      </c>
      <c r="O13" s="592">
        <v>0</v>
      </c>
      <c r="P13" s="592">
        <v>0</v>
      </c>
      <c r="Q13" s="592">
        <v>3235587.852668047</v>
      </c>
      <c r="R13" s="592">
        <v>3072413.2235360001</v>
      </c>
      <c r="S13" s="602">
        <v>17369275.857795998</v>
      </c>
      <c r="T13" s="603">
        <v>0</v>
      </c>
      <c r="U13" s="592">
        <v>0</v>
      </c>
      <c r="V13" s="592">
        <v>0</v>
      </c>
      <c r="W13" s="592">
        <v>0</v>
      </c>
      <c r="X13" s="592">
        <v>0</v>
      </c>
      <c r="Y13" s="592">
        <v>0</v>
      </c>
      <c r="Z13" s="592">
        <v>0</v>
      </c>
      <c r="AA13" s="602">
        <v>0</v>
      </c>
    </row>
    <row r="14" spans="1:27">
      <c r="A14" s="447" t="s">
        <v>491</v>
      </c>
      <c r="B14" s="448" t="s">
        <v>492</v>
      </c>
      <c r="C14" s="606">
        <v>288739469.38695216</v>
      </c>
      <c r="D14" s="592">
        <v>239231313.54513085</v>
      </c>
      <c r="E14" s="592">
        <v>1179633.5312919999</v>
      </c>
      <c r="F14" s="592">
        <v>0</v>
      </c>
      <c r="G14" s="592">
        <v>639205.57891619636</v>
      </c>
      <c r="H14" s="592">
        <v>8483192.1500000004</v>
      </c>
      <c r="I14" s="592">
        <v>0</v>
      </c>
      <c r="J14" s="592">
        <v>0</v>
      </c>
      <c r="K14" s="592">
        <v>0</v>
      </c>
      <c r="L14" s="592">
        <v>41024963.691821173</v>
      </c>
      <c r="M14" s="592">
        <v>315761.28000000003</v>
      </c>
      <c r="N14" s="592">
        <v>2627256.3735239999</v>
      </c>
      <c r="O14" s="592">
        <v>924401.19482288393</v>
      </c>
      <c r="P14" s="592">
        <v>19316301.266664207</v>
      </c>
      <c r="Q14" s="592">
        <v>6242131.4730555806</v>
      </c>
      <c r="R14" s="592">
        <v>4124668.2300038408</v>
      </c>
      <c r="S14" s="602">
        <v>5034069.5367960008</v>
      </c>
      <c r="T14" s="603">
        <v>0</v>
      </c>
      <c r="U14" s="592">
        <v>0</v>
      </c>
      <c r="V14" s="592">
        <v>0</v>
      </c>
      <c r="W14" s="592">
        <v>0</v>
      </c>
      <c r="X14" s="592">
        <v>0</v>
      </c>
      <c r="Y14" s="592">
        <v>0</v>
      </c>
      <c r="Z14" s="592">
        <v>0</v>
      </c>
      <c r="AA14" s="602">
        <v>0</v>
      </c>
    </row>
    <row r="15" spans="1:27">
      <c r="A15" s="446">
        <v>1.2</v>
      </c>
      <c r="B15" s="444" t="s">
        <v>686</v>
      </c>
      <c r="C15" s="604">
        <v>53530431.731193639</v>
      </c>
      <c r="D15" s="592">
        <v>16484307.084185319</v>
      </c>
      <c r="E15" s="592">
        <v>6961.9280447358315</v>
      </c>
      <c r="F15" s="592">
        <v>10888.297824288989</v>
      </c>
      <c r="G15" s="592">
        <v>86549.9329679066</v>
      </c>
      <c r="H15" s="592">
        <v>910344.76282241219</v>
      </c>
      <c r="I15" s="592">
        <v>11723.215681964984</v>
      </c>
      <c r="J15" s="592">
        <v>33026.502403004888</v>
      </c>
      <c r="K15" s="592">
        <v>0</v>
      </c>
      <c r="L15" s="592">
        <v>36129897.145083062</v>
      </c>
      <c r="M15" s="592">
        <v>55066.63698539223</v>
      </c>
      <c r="N15" s="592">
        <v>978532.36149635911</v>
      </c>
      <c r="O15" s="592">
        <v>129780.02359919102</v>
      </c>
      <c r="P15" s="592">
        <v>4471564.0443317657</v>
      </c>
      <c r="Q15" s="592">
        <v>2412246.6868002405</v>
      </c>
      <c r="R15" s="592">
        <v>3491686.6878872425</v>
      </c>
      <c r="S15" s="602">
        <v>12016302.15869643</v>
      </c>
      <c r="T15" s="603">
        <v>5882.7391028374659</v>
      </c>
      <c r="U15" s="592">
        <v>0</v>
      </c>
      <c r="V15" s="592">
        <v>0</v>
      </c>
      <c r="W15" s="592">
        <v>0</v>
      </c>
      <c r="X15" s="592">
        <v>0</v>
      </c>
      <c r="Y15" s="592">
        <v>0</v>
      </c>
      <c r="Z15" s="592">
        <v>0</v>
      </c>
      <c r="AA15" s="602">
        <v>0</v>
      </c>
    </row>
    <row r="16" spans="1:27">
      <c r="A16" s="445">
        <v>1.3</v>
      </c>
      <c r="B16" s="444" t="s">
        <v>531</v>
      </c>
      <c r="C16" s="607"/>
      <c r="D16" s="608"/>
      <c r="E16" s="608"/>
      <c r="F16" s="608"/>
      <c r="G16" s="608"/>
      <c r="H16" s="608"/>
      <c r="I16" s="608"/>
      <c r="J16" s="608"/>
      <c r="K16" s="608"/>
      <c r="L16" s="608"/>
      <c r="M16" s="608"/>
      <c r="N16" s="608"/>
      <c r="O16" s="608"/>
      <c r="P16" s="608"/>
      <c r="Q16" s="608"/>
      <c r="R16" s="608"/>
      <c r="S16" s="609"/>
      <c r="T16" s="610"/>
      <c r="U16" s="608"/>
      <c r="V16" s="608"/>
      <c r="W16" s="608"/>
      <c r="X16" s="608"/>
      <c r="Y16" s="608"/>
      <c r="Z16" s="608"/>
      <c r="AA16" s="609"/>
    </row>
    <row r="17" spans="1:27">
      <c r="A17" s="441" t="s">
        <v>493</v>
      </c>
      <c r="B17" s="443" t="s">
        <v>494</v>
      </c>
      <c r="C17" s="611">
        <v>714693619.04016924</v>
      </c>
      <c r="D17" s="592">
        <v>535195037.87860006</v>
      </c>
      <c r="E17" s="592">
        <v>8411697.4866393786</v>
      </c>
      <c r="F17" s="592">
        <v>790689.75595673779</v>
      </c>
      <c r="G17" s="592">
        <v>632215.61993390939</v>
      </c>
      <c r="H17" s="592">
        <v>28012621.787635066</v>
      </c>
      <c r="I17" s="592">
        <v>128217.06730678221</v>
      </c>
      <c r="J17" s="592">
        <v>3055140.6845847121</v>
      </c>
      <c r="K17" s="592">
        <v>0</v>
      </c>
      <c r="L17" s="592">
        <v>149997858.50764921</v>
      </c>
      <c r="M17" s="592">
        <v>552502.84907647443</v>
      </c>
      <c r="N17" s="592">
        <v>3166583.1252677734</v>
      </c>
      <c r="O17" s="592">
        <v>1837079.7236542637</v>
      </c>
      <c r="P17" s="592">
        <v>21243051.498273998</v>
      </c>
      <c r="Q17" s="592">
        <v>13025490.865658596</v>
      </c>
      <c r="R17" s="592">
        <v>20646573.789166037</v>
      </c>
      <c r="S17" s="602">
        <v>31522213.839536</v>
      </c>
      <c r="T17" s="603">
        <v>1488100.866284</v>
      </c>
      <c r="U17" s="592">
        <v>0</v>
      </c>
      <c r="V17" s="592">
        <v>0</v>
      </c>
      <c r="W17" s="592">
        <v>0</v>
      </c>
      <c r="X17" s="592">
        <v>0</v>
      </c>
      <c r="Y17" s="592">
        <v>0</v>
      </c>
      <c r="Z17" s="592">
        <v>0</v>
      </c>
      <c r="AA17" s="602">
        <v>0</v>
      </c>
    </row>
    <row r="18" spans="1:27">
      <c r="A18" s="439" t="s">
        <v>495</v>
      </c>
      <c r="B18" s="440" t="s">
        <v>496</v>
      </c>
      <c r="C18" s="612">
        <v>597568534.72933638</v>
      </c>
      <c r="D18" s="592">
        <v>437236456.45354331</v>
      </c>
      <c r="E18" s="592">
        <v>7679188.1551332008</v>
      </c>
      <c r="F18" s="592">
        <v>790689.75595673779</v>
      </c>
      <c r="G18" s="592">
        <v>150438.06885166149</v>
      </c>
      <c r="H18" s="592">
        <v>27587160.392576855</v>
      </c>
      <c r="I18" s="592">
        <v>128217.06730678221</v>
      </c>
      <c r="J18" s="592">
        <v>3055140.6845847121</v>
      </c>
      <c r="K18" s="592">
        <v>0</v>
      </c>
      <c r="L18" s="592">
        <v>131256817.0169313</v>
      </c>
      <c r="M18" s="592">
        <v>445024.31781829154</v>
      </c>
      <c r="N18" s="592">
        <v>1476719.1252677734</v>
      </c>
      <c r="O18" s="592">
        <v>1140346.5308457857</v>
      </c>
      <c r="P18" s="592">
        <v>19948205.27825103</v>
      </c>
      <c r="Q18" s="592">
        <v>10891254.039780745</v>
      </c>
      <c r="R18" s="592">
        <v>17875742.64910204</v>
      </c>
      <c r="S18" s="602">
        <v>31404208.049864002</v>
      </c>
      <c r="T18" s="603">
        <v>1488100.866284</v>
      </c>
      <c r="U18" s="592">
        <v>0</v>
      </c>
      <c r="V18" s="592">
        <v>0</v>
      </c>
      <c r="W18" s="592">
        <v>0</v>
      </c>
      <c r="X18" s="592">
        <v>0</v>
      </c>
      <c r="Y18" s="592">
        <v>0</v>
      </c>
      <c r="Z18" s="592">
        <v>0</v>
      </c>
      <c r="AA18" s="602">
        <v>0</v>
      </c>
    </row>
    <row r="19" spans="1:27">
      <c r="A19" s="441" t="s">
        <v>497</v>
      </c>
      <c r="B19" s="442" t="s">
        <v>498</v>
      </c>
      <c r="C19" s="613">
        <v>999014297.66019225</v>
      </c>
      <c r="D19" s="592">
        <v>863574995.69719326</v>
      </c>
      <c r="E19" s="592">
        <v>7090678.4295351384</v>
      </c>
      <c r="F19" s="592">
        <v>1404288.5755713796</v>
      </c>
      <c r="G19" s="592">
        <v>0</v>
      </c>
      <c r="H19" s="592">
        <v>35915784.404331267</v>
      </c>
      <c r="I19" s="592">
        <v>17481.693031537085</v>
      </c>
      <c r="J19" s="592">
        <v>4015829.0510871704</v>
      </c>
      <c r="K19" s="592">
        <v>0</v>
      </c>
      <c r="L19" s="592">
        <v>90344992.024950519</v>
      </c>
      <c r="M19" s="592">
        <v>2155073.2909092871</v>
      </c>
      <c r="N19" s="592">
        <v>669481.43636796507</v>
      </c>
      <c r="O19" s="592">
        <v>3413750.3113104217</v>
      </c>
      <c r="P19" s="592">
        <v>13248725.489199379</v>
      </c>
      <c r="Q19" s="592">
        <v>3965375.0413221549</v>
      </c>
      <c r="R19" s="592">
        <v>12406132.112339623</v>
      </c>
      <c r="S19" s="602">
        <v>14423817.766785372</v>
      </c>
      <c r="T19" s="603">
        <v>9178525.5337160006</v>
      </c>
      <c r="U19" s="592">
        <v>0</v>
      </c>
      <c r="V19" s="592">
        <v>0</v>
      </c>
      <c r="W19" s="592">
        <v>0</v>
      </c>
      <c r="X19" s="592">
        <v>0</v>
      </c>
      <c r="Y19" s="592">
        <v>0</v>
      </c>
      <c r="Z19" s="592">
        <v>0</v>
      </c>
      <c r="AA19" s="602">
        <v>0</v>
      </c>
    </row>
    <row r="20" spans="1:27">
      <c r="A20" s="439" t="s">
        <v>499</v>
      </c>
      <c r="B20" s="440" t="s">
        <v>496</v>
      </c>
      <c r="C20" s="612">
        <v>535008813.11374491</v>
      </c>
      <c r="D20" s="592">
        <v>431187739.23680091</v>
      </c>
      <c r="E20" s="592">
        <v>4737306.0689172922</v>
      </c>
      <c r="F20" s="592">
        <v>58781.32496587967</v>
      </c>
      <c r="G20" s="592">
        <v>0</v>
      </c>
      <c r="H20" s="592">
        <v>29705074.135363467</v>
      </c>
      <c r="I20" s="592">
        <v>17481.693031537085</v>
      </c>
      <c r="J20" s="592">
        <v>338995.19449267001</v>
      </c>
      <c r="K20" s="592">
        <v>0</v>
      </c>
      <c r="L20" s="592">
        <v>64937474.207864538</v>
      </c>
      <c r="M20" s="592">
        <v>2059152.9881744673</v>
      </c>
      <c r="N20" s="592">
        <v>648665.76026890834</v>
      </c>
      <c r="O20" s="592">
        <v>2236746.3883784218</v>
      </c>
      <c r="P20" s="592">
        <v>3457258.8883902142</v>
      </c>
      <c r="Q20" s="592">
        <v>2777665.5167428982</v>
      </c>
      <c r="R20" s="592">
        <v>11094178.920644244</v>
      </c>
      <c r="S20" s="602">
        <v>9958065.3246337231</v>
      </c>
      <c r="T20" s="603">
        <v>9178525.5337160006</v>
      </c>
      <c r="U20" s="592">
        <v>0</v>
      </c>
      <c r="V20" s="592">
        <v>0</v>
      </c>
      <c r="W20" s="592">
        <v>0</v>
      </c>
      <c r="X20" s="592">
        <v>0</v>
      </c>
      <c r="Y20" s="592">
        <v>0</v>
      </c>
      <c r="Z20" s="592">
        <v>0</v>
      </c>
      <c r="AA20" s="602">
        <v>0</v>
      </c>
    </row>
    <row r="21" spans="1:27">
      <c r="A21" s="438">
        <v>1.4</v>
      </c>
      <c r="B21" s="437" t="s">
        <v>500</v>
      </c>
      <c r="C21" s="614">
        <v>8322736.150200001</v>
      </c>
      <c r="D21" s="592">
        <v>4458247.6103999997</v>
      </c>
      <c r="E21" s="592">
        <v>0</v>
      </c>
      <c r="F21" s="592">
        <v>0</v>
      </c>
      <c r="G21" s="592">
        <v>0</v>
      </c>
      <c r="H21" s="592">
        <v>389755.66000000003</v>
      </c>
      <c r="I21" s="592">
        <v>0</v>
      </c>
      <c r="J21" s="592">
        <v>342644.30000000005</v>
      </c>
      <c r="K21" s="592">
        <v>0</v>
      </c>
      <c r="L21" s="592">
        <v>3474732.8797999988</v>
      </c>
      <c r="M21" s="592">
        <v>0</v>
      </c>
      <c r="N21" s="592">
        <v>0</v>
      </c>
      <c r="O21" s="592">
        <v>0</v>
      </c>
      <c r="P21" s="592">
        <v>0</v>
      </c>
      <c r="Q21" s="592">
        <v>183614.55</v>
      </c>
      <c r="R21" s="592">
        <v>1046778.2298</v>
      </c>
      <c r="S21" s="602">
        <v>2242550.59</v>
      </c>
      <c r="T21" s="603">
        <v>0</v>
      </c>
      <c r="U21" s="592">
        <v>0</v>
      </c>
      <c r="V21" s="592">
        <v>0</v>
      </c>
      <c r="W21" s="592">
        <v>0</v>
      </c>
      <c r="X21" s="592">
        <v>0</v>
      </c>
      <c r="Y21" s="592">
        <v>0</v>
      </c>
      <c r="Z21" s="592">
        <v>0</v>
      </c>
      <c r="AA21" s="602">
        <v>0</v>
      </c>
    </row>
    <row r="22" spans="1:27" ht="13.5" thickBot="1">
      <c r="A22" s="436">
        <v>1.5</v>
      </c>
      <c r="B22" s="435" t="s">
        <v>501</v>
      </c>
      <c r="C22" s="615">
        <v>0</v>
      </c>
      <c r="D22" s="616">
        <v>0</v>
      </c>
      <c r="E22" s="616">
        <v>0</v>
      </c>
      <c r="F22" s="616">
        <v>0</v>
      </c>
      <c r="G22" s="616">
        <v>0</v>
      </c>
      <c r="H22" s="616">
        <v>0</v>
      </c>
      <c r="I22" s="616">
        <v>0</v>
      </c>
      <c r="J22" s="616">
        <v>0</v>
      </c>
      <c r="K22" s="616">
        <v>0</v>
      </c>
      <c r="L22" s="616">
        <v>0</v>
      </c>
      <c r="M22" s="616">
        <v>0</v>
      </c>
      <c r="N22" s="616">
        <v>0</v>
      </c>
      <c r="O22" s="616">
        <v>0</v>
      </c>
      <c r="P22" s="616">
        <v>0</v>
      </c>
      <c r="Q22" s="616">
        <v>0</v>
      </c>
      <c r="R22" s="616">
        <v>0</v>
      </c>
      <c r="S22" s="617">
        <v>0</v>
      </c>
      <c r="T22" s="618">
        <v>0</v>
      </c>
      <c r="U22" s="616">
        <v>0</v>
      </c>
      <c r="V22" s="616">
        <v>0</v>
      </c>
      <c r="W22" s="616">
        <v>0</v>
      </c>
      <c r="X22" s="616">
        <v>0</v>
      </c>
      <c r="Y22" s="616">
        <v>0</v>
      </c>
      <c r="Z22" s="616">
        <v>0</v>
      </c>
      <c r="AA22" s="617">
        <v>0</v>
      </c>
    </row>
    <row r="24" spans="1:2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row>
    <row r="25" spans="1:2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row>
    <row r="26" spans="1:2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row>
    <row r="27" spans="1:2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row>
    <row r="28" spans="1:2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row>
    <row r="29" spans="1:2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row>
    <row r="30" spans="1:27">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row>
    <row r="31" spans="1:2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row>
    <row r="32" spans="1:2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row>
    <row r="33" spans="3:2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row>
    <row r="34" spans="3:2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row>
    <row r="35" spans="3:2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row>
    <row r="36" spans="3:2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row>
    <row r="37" spans="3:2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row>
    <row r="38" spans="3:2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row>
    <row r="39" spans="3:27">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row>
    <row r="40" spans="3:27">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row>
    <row r="41" spans="3:27">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row>
    <row r="42" spans="3:27">
      <c r="C42" s="598"/>
      <c r="D42" s="598"/>
      <c r="E42" s="598"/>
      <c r="F42" s="598"/>
      <c r="G42" s="598"/>
      <c r="H42" s="598"/>
      <c r="I42" s="598"/>
      <c r="J42" s="598"/>
      <c r="K42" s="598"/>
      <c r="L42" s="598"/>
      <c r="M42" s="598"/>
      <c r="N42" s="598"/>
      <c r="O42" s="598"/>
      <c r="P42" s="598"/>
      <c r="Q42" s="598"/>
      <c r="R42" s="598"/>
      <c r="S42" s="598"/>
      <c r="T42" s="598"/>
      <c r="U42" s="598"/>
      <c r="V42" s="598"/>
      <c r="W42" s="598"/>
      <c r="X42" s="598"/>
      <c r="Y42" s="598"/>
      <c r="Z42" s="598"/>
      <c r="AA42" s="598"/>
    </row>
    <row r="43" spans="3:27">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8"/>
      <c r="AA43" s="598"/>
    </row>
    <row r="44" spans="3:27">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row>
    <row r="45" spans="3:27">
      <c r="C45" s="598"/>
      <c r="D45" s="598"/>
      <c r="E45" s="598"/>
      <c r="F45" s="598"/>
      <c r="G45" s="598"/>
      <c r="H45" s="598"/>
      <c r="I45" s="598"/>
      <c r="J45" s="598"/>
      <c r="K45" s="598"/>
      <c r="L45" s="598"/>
      <c r="M45" s="598"/>
      <c r="N45" s="598"/>
      <c r="O45" s="598"/>
      <c r="P45" s="598"/>
      <c r="Q45" s="598"/>
      <c r="R45" s="598"/>
      <c r="S45" s="598"/>
      <c r="T45" s="598"/>
      <c r="U45" s="598"/>
      <c r="V45" s="598"/>
      <c r="W45" s="598"/>
      <c r="X45" s="598"/>
      <c r="Y45" s="598"/>
      <c r="Z45" s="598"/>
      <c r="AA45" s="598"/>
    </row>
    <row r="46" spans="3:27">
      <c r="C46" s="598"/>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AA63"/>
  <sheetViews>
    <sheetView showGridLines="0" zoomScaleNormal="100" workbookViewId="0"/>
  </sheetViews>
  <sheetFormatPr defaultColWidth="9.140625" defaultRowHeight="12.75"/>
  <cols>
    <col min="1" max="1" width="11.85546875" style="410" bestFit="1" customWidth="1"/>
    <col min="2" max="2" width="93.42578125" style="410" customWidth="1"/>
    <col min="3" max="3" width="14.5703125" style="410" customWidth="1"/>
    <col min="4" max="5" width="16.140625" style="410" customWidth="1"/>
    <col min="6" max="6" width="16.140625" style="428" customWidth="1"/>
    <col min="7" max="7" width="25.28515625" style="428" customWidth="1"/>
    <col min="8" max="8" width="16.140625" style="410" customWidth="1"/>
    <col min="9" max="11" width="16.140625" style="428" customWidth="1"/>
    <col min="12" max="12" width="26.28515625" style="428" customWidth="1"/>
    <col min="13" max="16384" width="9.140625" style="410"/>
  </cols>
  <sheetData>
    <row r="1" spans="1:27" ht="13.5">
      <c r="A1" s="324" t="s">
        <v>30</v>
      </c>
      <c r="B1" s="397" t="str">
        <f>'Info '!C2</f>
        <v>JSC Cartu Bank</v>
      </c>
      <c r="F1" s="410"/>
      <c r="G1" s="410"/>
      <c r="I1" s="410"/>
      <c r="J1" s="410"/>
      <c r="K1" s="410"/>
      <c r="L1" s="410"/>
    </row>
    <row r="2" spans="1:27">
      <c r="A2" s="324" t="s">
        <v>31</v>
      </c>
      <c r="B2" s="655">
        <f>'1. key ratios '!B2</f>
        <v>45016</v>
      </c>
      <c r="F2" s="410"/>
      <c r="G2" s="410"/>
      <c r="I2" s="410"/>
      <c r="J2" s="410"/>
      <c r="K2" s="410"/>
      <c r="L2" s="410"/>
    </row>
    <row r="3" spans="1:27">
      <c r="A3" s="325" t="s">
        <v>502</v>
      </c>
      <c r="F3" s="410"/>
      <c r="G3" s="410"/>
      <c r="I3" s="410"/>
      <c r="J3" s="410"/>
      <c r="K3" s="410"/>
      <c r="L3" s="410"/>
    </row>
    <row r="4" spans="1:27">
      <c r="F4" s="410"/>
      <c r="G4" s="410"/>
      <c r="I4" s="410"/>
      <c r="J4" s="410"/>
      <c r="K4" s="410"/>
      <c r="L4" s="410"/>
    </row>
    <row r="5" spans="1:27" ht="37.5" customHeight="1">
      <c r="A5" s="724" t="s">
        <v>519</v>
      </c>
      <c r="B5" s="725"/>
      <c r="C5" s="770" t="s">
        <v>503</v>
      </c>
      <c r="D5" s="771"/>
      <c r="E5" s="771"/>
      <c r="F5" s="771"/>
      <c r="G5" s="771"/>
      <c r="H5" s="770" t="s">
        <v>663</v>
      </c>
      <c r="I5" s="772"/>
      <c r="J5" s="772"/>
      <c r="K5" s="772"/>
      <c r="L5" s="773"/>
    </row>
    <row r="6" spans="1:27" ht="39.6" customHeight="1">
      <c r="A6" s="728"/>
      <c r="B6" s="729"/>
      <c r="C6" s="327"/>
      <c r="D6" s="408" t="s">
        <v>684</v>
      </c>
      <c r="E6" s="408" t="s">
        <v>683</v>
      </c>
      <c r="F6" s="408" t="s">
        <v>682</v>
      </c>
      <c r="G6" s="408" t="s">
        <v>681</v>
      </c>
      <c r="H6" s="429"/>
      <c r="I6" s="408" t="s">
        <v>684</v>
      </c>
      <c r="J6" s="408" t="s">
        <v>683</v>
      </c>
      <c r="K6" s="408" t="s">
        <v>682</v>
      </c>
      <c r="L6" s="408" t="s">
        <v>681</v>
      </c>
    </row>
    <row r="7" spans="1:27">
      <c r="A7" s="399">
        <v>1</v>
      </c>
      <c r="B7" s="414" t="s">
        <v>522</v>
      </c>
      <c r="C7" s="619">
        <v>7871811.5566359656</v>
      </c>
      <c r="D7" s="592">
        <v>7573707.0755056823</v>
      </c>
      <c r="E7" s="592">
        <v>15747.490000000002</v>
      </c>
      <c r="F7" s="620">
        <v>282356.99113028374</v>
      </c>
      <c r="G7" s="620">
        <v>0</v>
      </c>
      <c r="H7" s="592">
        <v>381956.63907413627</v>
      </c>
      <c r="I7" s="620">
        <v>357603.48376547114</v>
      </c>
      <c r="J7" s="620">
        <v>37.445468546090737</v>
      </c>
      <c r="K7" s="620">
        <v>24315.709840119034</v>
      </c>
      <c r="L7" s="620">
        <v>0</v>
      </c>
      <c r="N7" s="597"/>
      <c r="O7" s="597"/>
      <c r="P7" s="597"/>
      <c r="Q7" s="597"/>
      <c r="R7" s="597"/>
      <c r="S7" s="597"/>
      <c r="T7" s="597"/>
      <c r="U7" s="597"/>
      <c r="V7" s="597"/>
      <c r="W7" s="597"/>
      <c r="X7" s="597"/>
      <c r="Y7" s="597"/>
      <c r="Z7" s="597"/>
      <c r="AA7" s="597"/>
    </row>
    <row r="8" spans="1:27">
      <c r="A8" s="399">
        <v>2</v>
      </c>
      <c r="B8" s="414" t="s">
        <v>435</v>
      </c>
      <c r="C8" s="619">
        <v>3230926.4825089485</v>
      </c>
      <c r="D8" s="592">
        <v>2801571.7906965492</v>
      </c>
      <c r="E8" s="592">
        <v>2319.13</v>
      </c>
      <c r="F8" s="620">
        <v>427035.56181239977</v>
      </c>
      <c r="G8" s="620">
        <v>0</v>
      </c>
      <c r="H8" s="592">
        <v>11625.777124581837</v>
      </c>
      <c r="I8" s="620">
        <v>6665.2614864607913</v>
      </c>
      <c r="J8" s="620">
        <v>231.91300000000001</v>
      </c>
      <c r="K8" s="620">
        <v>4728.602638121055</v>
      </c>
      <c r="L8" s="620">
        <v>0</v>
      </c>
      <c r="N8" s="597"/>
      <c r="O8" s="597"/>
      <c r="P8" s="597"/>
      <c r="Q8" s="597"/>
      <c r="R8" s="597"/>
      <c r="S8" s="597"/>
      <c r="T8" s="597"/>
      <c r="U8" s="597"/>
      <c r="V8" s="597"/>
      <c r="W8" s="597"/>
    </row>
    <row r="9" spans="1:27">
      <c r="A9" s="399">
        <v>3</v>
      </c>
      <c r="B9" s="414" t="s">
        <v>436</v>
      </c>
      <c r="C9" s="619">
        <v>0</v>
      </c>
      <c r="D9" s="592">
        <v>0</v>
      </c>
      <c r="E9" s="592">
        <v>0</v>
      </c>
      <c r="F9" s="621">
        <v>0</v>
      </c>
      <c r="G9" s="621">
        <v>0</v>
      </c>
      <c r="H9" s="592">
        <v>0</v>
      </c>
      <c r="I9" s="621">
        <v>0</v>
      </c>
      <c r="J9" s="621">
        <v>0</v>
      </c>
      <c r="K9" s="621">
        <v>0</v>
      </c>
      <c r="L9" s="621">
        <v>0</v>
      </c>
      <c r="N9" s="597"/>
      <c r="O9" s="597"/>
      <c r="P9" s="597"/>
      <c r="Q9" s="597"/>
      <c r="R9" s="597"/>
      <c r="S9" s="597"/>
      <c r="T9" s="597"/>
      <c r="U9" s="597"/>
      <c r="V9" s="597"/>
      <c r="W9" s="597"/>
    </row>
    <row r="10" spans="1:27">
      <c r="A10" s="399">
        <v>4</v>
      </c>
      <c r="B10" s="414" t="s">
        <v>523</v>
      </c>
      <c r="C10" s="619">
        <v>80255414.40010418</v>
      </c>
      <c r="D10" s="592">
        <v>38213065.204603657</v>
      </c>
      <c r="E10" s="592">
        <v>10289552.94187936</v>
      </c>
      <c r="F10" s="621">
        <v>31752796.253621198</v>
      </c>
      <c r="G10" s="621">
        <v>0</v>
      </c>
      <c r="H10" s="592">
        <v>8151101.2528741155</v>
      </c>
      <c r="I10" s="621">
        <v>145499.06061228865</v>
      </c>
      <c r="J10" s="621">
        <v>31409.949277515359</v>
      </c>
      <c r="K10" s="621">
        <v>7974192.2429843107</v>
      </c>
      <c r="L10" s="621">
        <v>0</v>
      </c>
      <c r="N10" s="597"/>
      <c r="O10" s="597"/>
      <c r="P10" s="597"/>
      <c r="Q10" s="597"/>
      <c r="R10" s="597"/>
      <c r="S10" s="597"/>
      <c r="T10" s="597"/>
      <c r="U10" s="597"/>
      <c r="V10" s="597"/>
      <c r="W10" s="597"/>
    </row>
    <row r="11" spans="1:27">
      <c r="A11" s="399">
        <v>5</v>
      </c>
      <c r="B11" s="414" t="s">
        <v>437</v>
      </c>
      <c r="C11" s="619">
        <v>73589960.099335521</v>
      </c>
      <c r="D11" s="592">
        <v>50749387.156248622</v>
      </c>
      <c r="E11" s="592">
        <v>6505665.1437619328</v>
      </c>
      <c r="F11" s="621">
        <v>16334907.799324945</v>
      </c>
      <c r="G11" s="621">
        <v>0</v>
      </c>
      <c r="H11" s="592">
        <v>5534270.906921667</v>
      </c>
      <c r="I11" s="621">
        <v>396094.27857188048</v>
      </c>
      <c r="J11" s="621">
        <v>554917.61858045729</v>
      </c>
      <c r="K11" s="621">
        <v>4583259.0097693307</v>
      </c>
      <c r="L11" s="621">
        <v>0</v>
      </c>
      <c r="N11" s="597"/>
      <c r="O11" s="597"/>
      <c r="P11" s="597"/>
      <c r="Q11" s="597"/>
      <c r="R11" s="597"/>
      <c r="S11" s="597"/>
      <c r="T11" s="597"/>
      <c r="U11" s="597"/>
      <c r="V11" s="597"/>
      <c r="W11" s="597"/>
    </row>
    <row r="12" spans="1:27">
      <c r="A12" s="399">
        <v>6</v>
      </c>
      <c r="B12" s="414" t="s">
        <v>438</v>
      </c>
      <c r="C12" s="619">
        <v>48132013.783969171</v>
      </c>
      <c r="D12" s="592">
        <v>47786263.419749178</v>
      </c>
      <c r="E12" s="592">
        <v>0</v>
      </c>
      <c r="F12" s="621">
        <v>345750.36421999999</v>
      </c>
      <c r="G12" s="621">
        <v>0</v>
      </c>
      <c r="H12" s="592">
        <v>525593.891540315</v>
      </c>
      <c r="I12" s="621">
        <v>523000.75336921512</v>
      </c>
      <c r="J12" s="621">
        <v>0</v>
      </c>
      <c r="K12" s="621">
        <v>2593.1381710999972</v>
      </c>
      <c r="L12" s="621">
        <v>0</v>
      </c>
      <c r="N12" s="597"/>
      <c r="O12" s="597"/>
      <c r="P12" s="597"/>
      <c r="Q12" s="597"/>
      <c r="R12" s="597"/>
      <c r="S12" s="597"/>
      <c r="T12" s="597"/>
      <c r="U12" s="597"/>
      <c r="V12" s="597"/>
      <c r="W12" s="597"/>
    </row>
    <row r="13" spans="1:27">
      <c r="A13" s="399">
        <v>7</v>
      </c>
      <c r="B13" s="414" t="s">
        <v>439</v>
      </c>
      <c r="C13" s="619">
        <v>14461136.450907096</v>
      </c>
      <c r="D13" s="592">
        <v>5897966.9517992856</v>
      </c>
      <c r="E13" s="592">
        <v>2588770.6900000004</v>
      </c>
      <c r="F13" s="621">
        <v>5974398.8091078065</v>
      </c>
      <c r="G13" s="621">
        <v>0</v>
      </c>
      <c r="H13" s="592">
        <v>2033964.4324104681</v>
      </c>
      <c r="I13" s="621">
        <v>28643.747587075057</v>
      </c>
      <c r="J13" s="621">
        <v>264522.01141473046</v>
      </c>
      <c r="K13" s="621">
        <v>1740798.6734086624</v>
      </c>
      <c r="L13" s="621">
        <v>0</v>
      </c>
      <c r="N13" s="597"/>
      <c r="O13" s="597"/>
      <c r="P13" s="597"/>
      <c r="Q13" s="597"/>
      <c r="R13" s="597"/>
      <c r="S13" s="597"/>
      <c r="T13" s="597"/>
      <c r="U13" s="597"/>
      <c r="V13" s="597"/>
      <c r="W13" s="597"/>
    </row>
    <row r="14" spans="1:27">
      <c r="A14" s="399">
        <v>8</v>
      </c>
      <c r="B14" s="414" t="s">
        <v>440</v>
      </c>
      <c r="C14" s="619">
        <v>14174736.255098969</v>
      </c>
      <c r="D14" s="592">
        <v>2782919.1898684753</v>
      </c>
      <c r="E14" s="592">
        <v>0</v>
      </c>
      <c r="F14" s="621">
        <v>11391817.065230493</v>
      </c>
      <c r="G14" s="621">
        <v>0</v>
      </c>
      <c r="H14" s="592">
        <v>1114666.2857549961</v>
      </c>
      <c r="I14" s="621">
        <v>1829.7694345216246</v>
      </c>
      <c r="J14" s="621">
        <v>0</v>
      </c>
      <c r="K14" s="621">
        <v>1112836.5163204744</v>
      </c>
      <c r="L14" s="621">
        <v>0</v>
      </c>
      <c r="N14" s="597"/>
      <c r="O14" s="597"/>
      <c r="P14" s="597"/>
      <c r="Q14" s="597"/>
      <c r="R14" s="597"/>
      <c r="S14" s="597"/>
      <c r="T14" s="597"/>
      <c r="U14" s="597"/>
      <c r="V14" s="597"/>
      <c r="W14" s="597"/>
    </row>
    <row r="15" spans="1:27">
      <c r="A15" s="399">
        <v>9</v>
      </c>
      <c r="B15" s="414" t="s">
        <v>441</v>
      </c>
      <c r="C15" s="619">
        <v>118327516.46780542</v>
      </c>
      <c r="D15" s="592">
        <v>107215864.41919217</v>
      </c>
      <c r="E15" s="592">
        <v>2289129.9365859805</v>
      </c>
      <c r="F15" s="621">
        <v>8822522.1120272633</v>
      </c>
      <c r="G15" s="621">
        <v>0</v>
      </c>
      <c r="H15" s="592">
        <v>3368283.596501214</v>
      </c>
      <c r="I15" s="621">
        <v>797241.66770101781</v>
      </c>
      <c r="J15" s="621">
        <v>41497.036940512524</v>
      </c>
      <c r="K15" s="621">
        <v>2529544.8918596832</v>
      </c>
      <c r="L15" s="621">
        <v>0</v>
      </c>
      <c r="N15" s="597"/>
      <c r="O15" s="597"/>
      <c r="P15" s="597"/>
      <c r="Q15" s="597"/>
      <c r="R15" s="597"/>
      <c r="S15" s="597"/>
      <c r="T15" s="597"/>
      <c r="U15" s="597"/>
      <c r="V15" s="597"/>
      <c r="W15" s="597"/>
    </row>
    <row r="16" spans="1:27">
      <c r="A16" s="399">
        <v>10</v>
      </c>
      <c r="B16" s="414" t="s">
        <v>442</v>
      </c>
      <c r="C16" s="619">
        <v>1807259.5444654953</v>
      </c>
      <c r="D16" s="592">
        <v>1780404.6267424938</v>
      </c>
      <c r="E16" s="592">
        <v>0</v>
      </c>
      <c r="F16" s="621">
        <v>26854.917723001516</v>
      </c>
      <c r="G16" s="621">
        <v>0</v>
      </c>
      <c r="H16" s="592">
        <v>590.20784160960409</v>
      </c>
      <c r="I16" s="621">
        <v>455.93325299459661</v>
      </c>
      <c r="J16" s="621">
        <v>0</v>
      </c>
      <c r="K16" s="621">
        <v>134.2745886150075</v>
      </c>
      <c r="L16" s="621">
        <v>0</v>
      </c>
      <c r="N16" s="597"/>
      <c r="O16" s="597"/>
      <c r="P16" s="597"/>
      <c r="Q16" s="597"/>
      <c r="R16" s="597"/>
      <c r="S16" s="597"/>
      <c r="T16" s="597"/>
      <c r="U16" s="597"/>
      <c r="V16" s="597"/>
      <c r="W16" s="597"/>
    </row>
    <row r="17" spans="1:23">
      <c r="A17" s="399">
        <v>11</v>
      </c>
      <c r="B17" s="414" t="s">
        <v>443</v>
      </c>
      <c r="C17" s="619">
        <v>1127292.3163101843</v>
      </c>
      <c r="D17" s="592">
        <v>1127292.3163101843</v>
      </c>
      <c r="E17" s="592">
        <v>0</v>
      </c>
      <c r="F17" s="621">
        <v>0</v>
      </c>
      <c r="G17" s="621">
        <v>0</v>
      </c>
      <c r="H17" s="592">
        <v>297.7429961898643</v>
      </c>
      <c r="I17" s="621">
        <v>297.7429961898643</v>
      </c>
      <c r="J17" s="621">
        <v>0</v>
      </c>
      <c r="K17" s="621">
        <v>0</v>
      </c>
      <c r="L17" s="621">
        <v>0</v>
      </c>
      <c r="N17" s="597"/>
      <c r="O17" s="597"/>
      <c r="P17" s="597"/>
      <c r="Q17" s="597"/>
      <c r="R17" s="597"/>
      <c r="S17" s="597"/>
      <c r="T17" s="597"/>
      <c r="U17" s="597"/>
      <c r="V17" s="597"/>
      <c r="W17" s="597"/>
    </row>
    <row r="18" spans="1:23">
      <c r="A18" s="399">
        <v>12</v>
      </c>
      <c r="B18" s="414" t="s">
        <v>444</v>
      </c>
      <c r="C18" s="619">
        <v>30412993.524742689</v>
      </c>
      <c r="D18" s="592">
        <v>7946634.348378282</v>
      </c>
      <c r="E18" s="592">
        <v>0</v>
      </c>
      <c r="F18" s="621">
        <v>22466359.176364403</v>
      </c>
      <c r="G18" s="621">
        <v>0</v>
      </c>
      <c r="H18" s="592">
        <v>5473197.7907252926</v>
      </c>
      <c r="I18" s="621">
        <v>87173.765556365295</v>
      </c>
      <c r="J18" s="621">
        <v>0</v>
      </c>
      <c r="K18" s="621">
        <v>5386024.0251689246</v>
      </c>
      <c r="L18" s="621">
        <v>0</v>
      </c>
      <c r="N18" s="597"/>
      <c r="O18" s="597"/>
      <c r="P18" s="597"/>
      <c r="Q18" s="597"/>
      <c r="R18" s="597"/>
      <c r="S18" s="597"/>
      <c r="T18" s="597"/>
      <c r="U18" s="597"/>
      <c r="V18" s="597"/>
      <c r="W18" s="597"/>
    </row>
    <row r="19" spans="1:23">
      <c r="A19" s="399">
        <v>13</v>
      </c>
      <c r="B19" s="414" t="s">
        <v>445</v>
      </c>
      <c r="C19" s="619">
        <v>17347435.025008701</v>
      </c>
      <c r="D19" s="592">
        <v>13458253.353002237</v>
      </c>
      <c r="E19" s="592">
        <v>0</v>
      </c>
      <c r="F19" s="621">
        <v>3889181.6720064711</v>
      </c>
      <c r="G19" s="621">
        <v>0</v>
      </c>
      <c r="H19" s="592">
        <v>605590.95864897012</v>
      </c>
      <c r="I19" s="621">
        <v>90924.513462641742</v>
      </c>
      <c r="J19" s="621">
        <v>0</v>
      </c>
      <c r="K19" s="621">
        <v>514666.44518632843</v>
      </c>
      <c r="L19" s="621">
        <v>0</v>
      </c>
      <c r="N19" s="597"/>
      <c r="O19" s="597"/>
      <c r="P19" s="597"/>
      <c r="Q19" s="597"/>
      <c r="R19" s="597"/>
      <c r="S19" s="597"/>
      <c r="T19" s="597"/>
      <c r="U19" s="597"/>
      <c r="V19" s="597"/>
      <c r="W19" s="597"/>
    </row>
    <row r="20" spans="1:23">
      <c r="A20" s="399">
        <v>14</v>
      </c>
      <c r="B20" s="414" t="s">
        <v>446</v>
      </c>
      <c r="C20" s="619">
        <v>49656830.705779716</v>
      </c>
      <c r="D20" s="592">
        <v>26691773.255013317</v>
      </c>
      <c r="E20" s="592">
        <v>3169996.9656946431</v>
      </c>
      <c r="F20" s="621">
        <v>19141587.492999755</v>
      </c>
      <c r="G20" s="621">
        <v>653472.99207200005</v>
      </c>
      <c r="H20" s="592">
        <v>1000942.0190770333</v>
      </c>
      <c r="I20" s="621">
        <v>92404.022209369432</v>
      </c>
      <c r="J20" s="621">
        <v>5406.0632002515285</v>
      </c>
      <c r="K20" s="621">
        <v>899864.5687070525</v>
      </c>
      <c r="L20" s="621">
        <v>3267.3649603600024</v>
      </c>
      <c r="N20" s="597"/>
      <c r="O20" s="597"/>
      <c r="P20" s="597"/>
      <c r="Q20" s="597"/>
      <c r="R20" s="597"/>
      <c r="S20" s="597"/>
      <c r="T20" s="597"/>
      <c r="U20" s="597"/>
      <c r="V20" s="597"/>
      <c r="W20" s="597"/>
    </row>
    <row r="21" spans="1:23">
      <c r="A21" s="399">
        <v>15</v>
      </c>
      <c r="B21" s="414" t="s">
        <v>447</v>
      </c>
      <c r="C21" s="619">
        <v>550864.270482308</v>
      </c>
      <c r="D21" s="592">
        <v>28891.329999999998</v>
      </c>
      <c r="E21" s="592">
        <v>126409.33697532935</v>
      </c>
      <c r="F21" s="621">
        <v>395563.60350697872</v>
      </c>
      <c r="G21" s="621">
        <v>0</v>
      </c>
      <c r="H21" s="592">
        <v>25091.982723556732</v>
      </c>
      <c r="I21" s="621">
        <v>0</v>
      </c>
      <c r="J21" s="621">
        <v>175.31912884013818</v>
      </c>
      <c r="K21" s="621">
        <v>24916.663594716592</v>
      </c>
      <c r="L21" s="621">
        <v>0</v>
      </c>
      <c r="N21" s="597"/>
      <c r="O21" s="597"/>
      <c r="P21" s="597"/>
      <c r="Q21" s="597"/>
      <c r="R21" s="597"/>
      <c r="S21" s="597"/>
      <c r="T21" s="597"/>
      <c r="U21" s="597"/>
      <c r="V21" s="597"/>
      <c r="W21" s="597"/>
    </row>
    <row r="22" spans="1:23">
      <c r="A22" s="399">
        <v>16</v>
      </c>
      <c r="B22" s="414" t="s">
        <v>448</v>
      </c>
      <c r="C22" s="619">
        <v>70172064.214782223</v>
      </c>
      <c r="D22" s="592">
        <v>70102325.495110229</v>
      </c>
      <c r="E22" s="592">
        <v>0</v>
      </c>
      <c r="F22" s="621">
        <v>69738.719672000007</v>
      </c>
      <c r="G22" s="621">
        <v>0</v>
      </c>
      <c r="H22" s="592">
        <v>3067872.3376629739</v>
      </c>
      <c r="I22" s="621">
        <v>3022354.8948362689</v>
      </c>
      <c r="J22" s="621">
        <v>0</v>
      </c>
      <c r="K22" s="621">
        <v>45517.442826704952</v>
      </c>
      <c r="L22" s="621">
        <v>0</v>
      </c>
      <c r="N22" s="597"/>
      <c r="O22" s="597"/>
      <c r="P22" s="597"/>
      <c r="Q22" s="597"/>
      <c r="R22" s="597"/>
      <c r="S22" s="597"/>
      <c r="T22" s="597"/>
      <c r="U22" s="597"/>
      <c r="V22" s="597"/>
      <c r="W22" s="597"/>
    </row>
    <row r="23" spans="1:23">
      <c r="A23" s="399">
        <v>17</v>
      </c>
      <c r="B23" s="414" t="s">
        <v>526</v>
      </c>
      <c r="C23" s="619">
        <v>17305823.131815914</v>
      </c>
      <c r="D23" s="592">
        <v>17305823.131815914</v>
      </c>
      <c r="E23" s="592">
        <v>0</v>
      </c>
      <c r="F23" s="621">
        <v>0</v>
      </c>
      <c r="G23" s="621">
        <v>0</v>
      </c>
      <c r="H23" s="592">
        <v>45508.407765590935</v>
      </c>
      <c r="I23" s="621">
        <v>45508.407765590935</v>
      </c>
      <c r="J23" s="621">
        <v>0</v>
      </c>
      <c r="K23" s="621">
        <v>0</v>
      </c>
      <c r="L23" s="621">
        <v>0</v>
      </c>
      <c r="N23" s="597"/>
      <c r="O23" s="597"/>
      <c r="P23" s="597"/>
      <c r="Q23" s="597"/>
      <c r="R23" s="597"/>
      <c r="S23" s="597"/>
      <c r="T23" s="597"/>
      <c r="U23" s="597"/>
      <c r="V23" s="597"/>
      <c r="W23" s="597"/>
    </row>
    <row r="24" spans="1:23">
      <c r="A24" s="399">
        <v>18</v>
      </c>
      <c r="B24" s="414" t="s">
        <v>449</v>
      </c>
      <c r="C24" s="619">
        <v>3355215.7560446016</v>
      </c>
      <c r="D24" s="592">
        <v>1148326.4458606015</v>
      </c>
      <c r="E24" s="592">
        <v>0</v>
      </c>
      <c r="F24" s="621">
        <v>2206889.3101840001</v>
      </c>
      <c r="G24" s="621">
        <v>0</v>
      </c>
      <c r="H24" s="592">
        <v>665665.36890422262</v>
      </c>
      <c r="I24" s="621">
        <v>319.09032422257445</v>
      </c>
      <c r="J24" s="621">
        <v>0</v>
      </c>
      <c r="K24" s="621">
        <v>665346.27858000004</v>
      </c>
      <c r="L24" s="621">
        <v>0</v>
      </c>
      <c r="N24" s="597"/>
      <c r="O24" s="597"/>
      <c r="P24" s="597"/>
      <c r="Q24" s="597"/>
      <c r="R24" s="597"/>
      <c r="S24" s="597"/>
      <c r="T24" s="597"/>
      <c r="U24" s="597"/>
      <c r="V24" s="597"/>
      <c r="W24" s="597"/>
    </row>
    <row r="25" spans="1:23">
      <c r="A25" s="399">
        <v>19</v>
      </c>
      <c r="B25" s="414" t="s">
        <v>450</v>
      </c>
      <c r="C25" s="619">
        <v>12172493.04036163</v>
      </c>
      <c r="D25" s="592">
        <v>12172493.04036163</v>
      </c>
      <c r="E25" s="592">
        <v>0</v>
      </c>
      <c r="F25" s="621">
        <v>0</v>
      </c>
      <c r="G25" s="621">
        <v>0</v>
      </c>
      <c r="H25" s="592">
        <v>42833.029462004961</v>
      </c>
      <c r="I25" s="621">
        <v>42833.029462004961</v>
      </c>
      <c r="J25" s="621">
        <v>0</v>
      </c>
      <c r="K25" s="621">
        <v>0</v>
      </c>
      <c r="L25" s="621">
        <v>0</v>
      </c>
      <c r="N25" s="597"/>
      <c r="O25" s="597"/>
      <c r="P25" s="597"/>
      <c r="Q25" s="597"/>
      <c r="R25" s="597"/>
      <c r="S25" s="597"/>
      <c r="T25" s="597"/>
      <c r="U25" s="597"/>
      <c r="V25" s="597"/>
      <c r="W25" s="597"/>
    </row>
    <row r="26" spans="1:23">
      <c r="A26" s="399">
        <v>20</v>
      </c>
      <c r="B26" s="414" t="s">
        <v>525</v>
      </c>
      <c r="C26" s="619">
        <v>34573285.980071142</v>
      </c>
      <c r="D26" s="592">
        <v>34573285.980071142</v>
      </c>
      <c r="E26" s="592">
        <v>0</v>
      </c>
      <c r="F26" s="621">
        <v>0</v>
      </c>
      <c r="G26" s="621">
        <v>0</v>
      </c>
      <c r="H26" s="592">
        <v>12139.516586381367</v>
      </c>
      <c r="I26" s="621">
        <v>12139.516586381367</v>
      </c>
      <c r="J26" s="621">
        <v>0</v>
      </c>
      <c r="K26" s="621">
        <v>0</v>
      </c>
      <c r="L26" s="621">
        <v>0</v>
      </c>
      <c r="N26" s="597"/>
      <c r="O26" s="597"/>
      <c r="P26" s="597"/>
      <c r="Q26" s="597"/>
      <c r="R26" s="597"/>
      <c r="S26" s="597"/>
      <c r="T26" s="597"/>
      <c r="U26" s="597"/>
      <c r="V26" s="597"/>
      <c r="W26" s="597"/>
    </row>
    <row r="27" spans="1:23">
      <c r="A27" s="399">
        <v>21</v>
      </c>
      <c r="B27" s="414" t="s">
        <v>451</v>
      </c>
      <c r="C27" s="619">
        <v>1692551.7155440368</v>
      </c>
      <c r="D27" s="592">
        <v>1692446.3655440367</v>
      </c>
      <c r="E27" s="592">
        <v>0</v>
      </c>
      <c r="F27" s="621">
        <v>105.35</v>
      </c>
      <c r="G27" s="621">
        <v>0</v>
      </c>
      <c r="H27" s="592">
        <v>1077.4117598564076</v>
      </c>
      <c r="I27" s="621">
        <v>972.06175985640766</v>
      </c>
      <c r="J27" s="621">
        <v>0</v>
      </c>
      <c r="K27" s="621">
        <v>105.35</v>
      </c>
      <c r="L27" s="621">
        <v>0</v>
      </c>
      <c r="N27" s="597"/>
      <c r="O27" s="597"/>
      <c r="P27" s="597"/>
      <c r="Q27" s="597"/>
      <c r="R27" s="597"/>
      <c r="S27" s="597"/>
      <c r="T27" s="597"/>
      <c r="U27" s="597"/>
      <c r="V27" s="597"/>
      <c r="W27" s="597"/>
    </row>
    <row r="28" spans="1:23">
      <c r="A28" s="399">
        <v>22</v>
      </c>
      <c r="B28" s="414" t="s">
        <v>452</v>
      </c>
      <c r="C28" s="619">
        <v>45589535.129028156</v>
      </c>
      <c r="D28" s="592">
        <v>35209969.419911683</v>
      </c>
      <c r="E28" s="592">
        <v>0</v>
      </c>
      <c r="F28" s="621">
        <v>10379565.709116464</v>
      </c>
      <c r="G28" s="621">
        <v>0</v>
      </c>
      <c r="H28" s="592">
        <v>13046530.812173296</v>
      </c>
      <c r="I28" s="621">
        <v>10088551.269729348</v>
      </c>
      <c r="J28" s="621">
        <v>0</v>
      </c>
      <c r="K28" s="621">
        <v>2957979.5424439483</v>
      </c>
      <c r="L28" s="621">
        <v>0</v>
      </c>
      <c r="N28" s="597"/>
      <c r="O28" s="597"/>
      <c r="P28" s="597"/>
      <c r="Q28" s="597"/>
      <c r="R28" s="597"/>
      <c r="S28" s="597"/>
      <c r="T28" s="597"/>
      <c r="U28" s="597"/>
      <c r="V28" s="597"/>
      <c r="W28" s="597"/>
    </row>
    <row r="29" spans="1:23">
      <c r="A29" s="399">
        <v>23</v>
      </c>
      <c r="B29" s="414" t="s">
        <v>453</v>
      </c>
      <c r="C29" s="619">
        <v>65631847.621385217</v>
      </c>
      <c r="D29" s="592">
        <v>57486460.436729774</v>
      </c>
      <c r="E29" s="592">
        <v>62288.602750324317</v>
      </c>
      <c r="F29" s="621">
        <v>8083098.5819051033</v>
      </c>
      <c r="G29" s="621">
        <v>0</v>
      </c>
      <c r="H29" s="592">
        <v>633013.37680128217</v>
      </c>
      <c r="I29" s="621">
        <v>400793.28148931114</v>
      </c>
      <c r="J29" s="621">
        <v>1795.5555266651231</v>
      </c>
      <c r="K29" s="621">
        <v>230424.53978530617</v>
      </c>
      <c r="L29" s="621">
        <v>0</v>
      </c>
      <c r="N29" s="597"/>
      <c r="O29" s="597"/>
      <c r="P29" s="597"/>
      <c r="Q29" s="597"/>
      <c r="R29" s="597"/>
      <c r="S29" s="597"/>
      <c r="T29" s="597"/>
      <c r="U29" s="597"/>
      <c r="V29" s="597"/>
      <c r="W29" s="597"/>
    </row>
    <row r="30" spans="1:23">
      <c r="A30" s="399">
        <v>24</v>
      </c>
      <c r="B30" s="414" t="s">
        <v>524</v>
      </c>
      <c r="C30" s="619">
        <v>42556670.392507866</v>
      </c>
      <c r="D30" s="592">
        <v>26935348.013535794</v>
      </c>
      <c r="E30" s="592">
        <v>2840205.4976360002</v>
      </c>
      <c r="F30" s="621">
        <v>12781116.881336045</v>
      </c>
      <c r="G30" s="621">
        <v>0</v>
      </c>
      <c r="H30" s="592">
        <v>6355781.7126714932</v>
      </c>
      <c r="I30" s="621">
        <v>61492.297729993399</v>
      </c>
      <c r="J30" s="621">
        <v>8316.5833162121962</v>
      </c>
      <c r="K30" s="621">
        <v>6285972.8316252893</v>
      </c>
      <c r="L30" s="621">
        <v>0</v>
      </c>
      <c r="N30" s="597"/>
      <c r="O30" s="597"/>
      <c r="P30" s="597"/>
      <c r="Q30" s="597"/>
      <c r="R30" s="597"/>
      <c r="S30" s="597"/>
      <c r="T30" s="597"/>
      <c r="U30" s="597"/>
      <c r="V30" s="597"/>
      <c r="W30" s="597"/>
    </row>
    <row r="31" spans="1:23">
      <c r="A31" s="399">
        <v>25</v>
      </c>
      <c r="B31" s="414" t="s">
        <v>454</v>
      </c>
      <c r="C31" s="619">
        <v>36285165.13395714</v>
      </c>
      <c r="D31" s="592">
        <v>29751951.739738584</v>
      </c>
      <c r="E31" s="592">
        <v>1143105.918406432</v>
      </c>
      <c r="F31" s="621">
        <v>4555479.6016001506</v>
      </c>
      <c r="G31" s="621">
        <v>834627.87421199994</v>
      </c>
      <c r="H31" s="592">
        <v>1511183.7823724197</v>
      </c>
      <c r="I31" s="621">
        <v>299301.90995215904</v>
      </c>
      <c r="J31" s="621">
        <v>3929.2701934243082</v>
      </c>
      <c r="K31" s="621">
        <v>1205337.2280843589</v>
      </c>
      <c r="L31" s="621">
        <v>2615.374142477463</v>
      </c>
      <c r="N31" s="597"/>
      <c r="O31" s="597"/>
      <c r="P31" s="597"/>
      <c r="Q31" s="597"/>
      <c r="R31" s="597"/>
      <c r="S31" s="597"/>
      <c r="T31" s="597"/>
      <c r="U31" s="597"/>
      <c r="V31" s="597"/>
      <c r="W31" s="597"/>
    </row>
    <row r="32" spans="1:23">
      <c r="A32" s="399">
        <v>26</v>
      </c>
      <c r="B32" s="414" t="s">
        <v>521</v>
      </c>
      <c r="C32" s="619">
        <v>1182826.9819059994</v>
      </c>
      <c r="D32" s="592">
        <v>1098973.1317060001</v>
      </c>
      <c r="E32" s="592">
        <v>1976.34</v>
      </c>
      <c r="F32" s="621">
        <v>81877.510199999873</v>
      </c>
      <c r="G32" s="621">
        <v>0</v>
      </c>
      <c r="H32" s="592">
        <v>103033.53183411986</v>
      </c>
      <c r="I32" s="621">
        <v>21979.462634120016</v>
      </c>
      <c r="J32" s="621">
        <v>197.63400000000001</v>
      </c>
      <c r="K32" s="621">
        <v>80856.435199999891</v>
      </c>
      <c r="L32" s="621">
        <v>0</v>
      </c>
      <c r="N32" s="597"/>
      <c r="O32" s="597"/>
      <c r="P32" s="597"/>
      <c r="Q32" s="597"/>
      <c r="R32" s="597"/>
      <c r="S32" s="597"/>
      <c r="T32" s="597"/>
      <c r="U32" s="597"/>
      <c r="V32" s="597"/>
      <c r="W32" s="597"/>
    </row>
    <row r="33" spans="1:23">
      <c r="A33" s="399">
        <v>27</v>
      </c>
      <c r="B33" s="457" t="s">
        <v>64</v>
      </c>
      <c r="C33" s="622">
        <f>SUM(C7:C32)</f>
        <v>791463669.9805584</v>
      </c>
      <c r="D33" s="622">
        <f t="shared" ref="D33:L33" si="0">SUM(D7:D32)</f>
        <v>601531397.6374954</v>
      </c>
      <c r="E33" s="622">
        <f t="shared" si="0"/>
        <v>29035167.993690003</v>
      </c>
      <c r="F33" s="622">
        <f t="shared" si="0"/>
        <v>159409003.4830887</v>
      </c>
      <c r="G33" s="622">
        <f t="shared" si="0"/>
        <v>1488100.866284</v>
      </c>
      <c r="H33" s="622">
        <f t="shared" si="0"/>
        <v>53711812.772207782</v>
      </c>
      <c r="I33" s="622">
        <f t="shared" si="0"/>
        <v>16524079.222274747</v>
      </c>
      <c r="J33" s="622">
        <f t="shared" si="0"/>
        <v>912436.40004715498</v>
      </c>
      <c r="K33" s="622">
        <f t="shared" si="0"/>
        <v>36269414.410783038</v>
      </c>
      <c r="L33" s="622">
        <f t="shared" si="0"/>
        <v>5882.7391028374659</v>
      </c>
      <c r="N33" s="597"/>
      <c r="O33" s="597"/>
      <c r="P33" s="597"/>
      <c r="Q33" s="597"/>
      <c r="R33" s="597"/>
      <c r="S33" s="597"/>
      <c r="T33" s="597"/>
      <c r="U33" s="597"/>
      <c r="V33" s="597"/>
      <c r="W33" s="597"/>
    </row>
    <row r="35" spans="1:23">
      <c r="B35" s="456"/>
      <c r="C35" s="456"/>
    </row>
    <row r="36" spans="1:23">
      <c r="C36" s="597"/>
      <c r="D36" s="597"/>
      <c r="E36" s="597"/>
      <c r="F36" s="597"/>
      <c r="G36" s="597"/>
      <c r="H36" s="597"/>
      <c r="I36" s="597"/>
      <c r="J36" s="597"/>
      <c r="K36" s="597"/>
      <c r="L36" s="597"/>
    </row>
    <row r="37" spans="1:23">
      <c r="C37" s="597"/>
      <c r="D37" s="597"/>
      <c r="E37" s="597"/>
      <c r="F37" s="597"/>
      <c r="G37" s="597"/>
      <c r="H37" s="597"/>
      <c r="I37" s="597"/>
      <c r="J37" s="597"/>
      <c r="K37" s="597"/>
      <c r="L37" s="597"/>
    </row>
    <row r="38" spans="1:23">
      <c r="C38" s="597"/>
      <c r="D38" s="597"/>
      <c r="E38" s="597"/>
      <c r="F38" s="597"/>
      <c r="G38" s="597"/>
      <c r="H38" s="597"/>
      <c r="I38" s="597"/>
      <c r="J38" s="597"/>
      <c r="K38" s="597"/>
      <c r="L38" s="597"/>
    </row>
    <row r="39" spans="1:23">
      <c r="C39" s="597"/>
      <c r="D39" s="597"/>
      <c r="E39" s="597"/>
      <c r="F39" s="597"/>
      <c r="G39" s="597"/>
      <c r="H39" s="597"/>
      <c r="I39" s="597"/>
      <c r="J39" s="597"/>
      <c r="K39" s="597"/>
      <c r="L39" s="597"/>
    </row>
    <row r="40" spans="1:23">
      <c r="C40" s="597"/>
      <c r="D40" s="597"/>
      <c r="E40" s="597"/>
      <c r="F40" s="597"/>
      <c r="G40" s="597"/>
      <c r="H40" s="597"/>
      <c r="I40" s="597"/>
      <c r="J40" s="597"/>
      <c r="K40" s="597"/>
      <c r="L40" s="597"/>
    </row>
    <row r="41" spans="1:23">
      <c r="C41" s="597"/>
      <c r="D41" s="597"/>
      <c r="E41" s="597"/>
      <c r="F41" s="597"/>
      <c r="G41" s="597"/>
      <c r="H41" s="597"/>
      <c r="I41" s="597"/>
      <c r="J41" s="597"/>
      <c r="K41" s="597"/>
      <c r="L41" s="597"/>
    </row>
    <row r="42" spans="1:23">
      <c r="C42" s="597"/>
      <c r="D42" s="597"/>
      <c r="E42" s="597"/>
      <c r="F42" s="597"/>
      <c r="G42" s="597"/>
      <c r="H42" s="597"/>
      <c r="I42" s="597"/>
      <c r="J42" s="597"/>
      <c r="K42" s="597"/>
      <c r="L42" s="597"/>
    </row>
    <row r="43" spans="1:23">
      <c r="C43" s="597"/>
      <c r="D43" s="597"/>
      <c r="E43" s="597"/>
      <c r="F43" s="597"/>
      <c r="G43" s="597"/>
      <c r="H43" s="597"/>
      <c r="I43" s="597"/>
      <c r="J43" s="597"/>
      <c r="K43" s="597"/>
      <c r="L43" s="597"/>
    </row>
    <row r="44" spans="1:23">
      <c r="C44" s="597"/>
      <c r="D44" s="597"/>
      <c r="E44" s="597"/>
      <c r="F44" s="597"/>
      <c r="G44" s="597"/>
      <c r="H44" s="597"/>
      <c r="I44" s="597"/>
      <c r="J44" s="597"/>
      <c r="K44" s="597"/>
      <c r="L44" s="597"/>
    </row>
    <row r="45" spans="1:23">
      <c r="C45" s="597"/>
      <c r="D45" s="597"/>
      <c r="E45" s="597"/>
      <c r="F45" s="597"/>
      <c r="G45" s="597"/>
      <c r="H45" s="597"/>
      <c r="I45" s="597"/>
      <c r="J45" s="597"/>
      <c r="K45" s="597"/>
      <c r="L45" s="597"/>
    </row>
    <row r="46" spans="1:23">
      <c r="C46" s="597"/>
      <c r="D46" s="597"/>
      <c r="E46" s="597"/>
      <c r="F46" s="597"/>
      <c r="G46" s="597"/>
      <c r="H46" s="597"/>
      <c r="I46" s="597"/>
      <c r="J46" s="597"/>
      <c r="K46" s="597"/>
      <c r="L46" s="597"/>
    </row>
    <row r="47" spans="1:23">
      <c r="C47" s="597"/>
      <c r="D47" s="597"/>
      <c r="E47" s="597"/>
      <c r="F47" s="597"/>
      <c r="G47" s="597"/>
      <c r="H47" s="597"/>
      <c r="I47" s="597"/>
      <c r="J47" s="597"/>
      <c r="K47" s="597"/>
      <c r="L47" s="597"/>
    </row>
    <row r="48" spans="1:23">
      <c r="C48" s="597"/>
      <c r="D48" s="597"/>
      <c r="E48" s="597"/>
      <c r="F48" s="597"/>
      <c r="G48" s="597"/>
      <c r="H48" s="597"/>
      <c r="I48" s="597"/>
      <c r="J48" s="597"/>
      <c r="K48" s="597"/>
      <c r="L48" s="597"/>
    </row>
    <row r="49" spans="3:12">
      <c r="C49" s="597"/>
      <c r="D49" s="597"/>
      <c r="E49" s="597"/>
      <c r="F49" s="597"/>
      <c r="G49" s="597"/>
      <c r="H49" s="597"/>
      <c r="I49" s="597"/>
      <c r="J49" s="597"/>
      <c r="K49" s="597"/>
      <c r="L49" s="597"/>
    </row>
    <row r="50" spans="3:12">
      <c r="C50" s="597"/>
      <c r="D50" s="597"/>
      <c r="E50" s="597"/>
      <c r="F50" s="597"/>
      <c r="G50" s="597"/>
      <c r="H50" s="597"/>
      <c r="I50" s="597"/>
      <c r="J50" s="597"/>
      <c r="K50" s="597"/>
      <c r="L50" s="597"/>
    </row>
    <row r="51" spans="3:12">
      <c r="C51" s="597"/>
      <c r="D51" s="597"/>
      <c r="E51" s="597"/>
      <c r="F51" s="597"/>
      <c r="G51" s="597"/>
      <c r="H51" s="597"/>
      <c r="I51" s="597"/>
      <c r="J51" s="597"/>
      <c r="K51" s="597"/>
      <c r="L51" s="597"/>
    </row>
    <row r="52" spans="3:12">
      <c r="C52" s="597"/>
      <c r="D52" s="597"/>
      <c r="E52" s="597"/>
      <c r="F52" s="597"/>
      <c r="G52" s="597"/>
      <c r="H52" s="597"/>
      <c r="I52" s="597"/>
      <c r="J52" s="597"/>
      <c r="K52" s="597"/>
      <c r="L52" s="597"/>
    </row>
    <row r="53" spans="3:12">
      <c r="C53" s="597"/>
      <c r="D53" s="597"/>
      <c r="E53" s="597"/>
      <c r="F53" s="597"/>
      <c r="G53" s="597"/>
      <c r="H53" s="597"/>
      <c r="I53" s="597"/>
      <c r="J53" s="597"/>
      <c r="K53" s="597"/>
      <c r="L53" s="597"/>
    </row>
    <row r="54" spans="3:12">
      <c r="C54" s="597"/>
      <c r="D54" s="597"/>
      <c r="E54" s="597"/>
      <c r="F54" s="597"/>
      <c r="G54" s="597"/>
      <c r="H54" s="597"/>
      <c r="I54" s="597"/>
      <c r="J54" s="597"/>
      <c r="K54" s="597"/>
      <c r="L54" s="597"/>
    </row>
    <row r="55" spans="3:12">
      <c r="C55" s="597"/>
      <c r="D55" s="597"/>
      <c r="E55" s="597"/>
      <c r="F55" s="597"/>
      <c r="G55" s="597"/>
      <c r="H55" s="597"/>
      <c r="I55" s="597"/>
      <c r="J55" s="597"/>
      <c r="K55" s="597"/>
      <c r="L55" s="597"/>
    </row>
    <row r="56" spans="3:12">
      <c r="C56" s="597"/>
      <c r="D56" s="597"/>
      <c r="E56" s="597"/>
      <c r="F56" s="597"/>
      <c r="G56" s="597"/>
      <c r="H56" s="597"/>
      <c r="I56" s="597"/>
      <c r="J56" s="597"/>
      <c r="K56" s="597"/>
      <c r="L56" s="597"/>
    </row>
    <row r="57" spans="3:12">
      <c r="C57" s="597"/>
      <c r="D57" s="597"/>
      <c r="E57" s="597"/>
      <c r="F57" s="597"/>
      <c r="G57" s="597"/>
      <c r="H57" s="597"/>
      <c r="I57" s="597"/>
      <c r="J57" s="597"/>
      <c r="K57" s="597"/>
      <c r="L57" s="597"/>
    </row>
    <row r="58" spans="3:12">
      <c r="C58" s="597"/>
      <c r="D58" s="597"/>
      <c r="E58" s="597"/>
      <c r="F58" s="597"/>
      <c r="G58" s="597"/>
      <c r="H58" s="597"/>
      <c r="I58" s="597"/>
      <c r="J58" s="597"/>
      <c r="K58" s="597"/>
      <c r="L58" s="597"/>
    </row>
    <row r="59" spans="3:12">
      <c r="C59" s="597"/>
      <c r="D59" s="597"/>
      <c r="E59" s="597"/>
      <c r="F59" s="597"/>
      <c r="G59" s="597"/>
      <c r="H59" s="597"/>
      <c r="I59" s="597"/>
      <c r="J59" s="597"/>
      <c r="K59" s="597"/>
      <c r="L59" s="597"/>
    </row>
    <row r="60" spans="3:12">
      <c r="C60" s="597"/>
      <c r="D60" s="597"/>
      <c r="E60" s="597"/>
      <c r="F60" s="597"/>
      <c r="G60" s="597"/>
      <c r="H60" s="597"/>
      <c r="I60" s="597"/>
      <c r="J60" s="597"/>
      <c r="K60" s="597"/>
      <c r="L60" s="597"/>
    </row>
    <row r="61" spans="3:12">
      <c r="C61" s="597"/>
      <c r="D61" s="597"/>
      <c r="E61" s="597"/>
      <c r="F61" s="597"/>
      <c r="G61" s="597"/>
      <c r="H61" s="597"/>
      <c r="I61" s="597"/>
      <c r="J61" s="597"/>
      <c r="K61" s="597"/>
      <c r="L61" s="597"/>
    </row>
    <row r="62" spans="3:12">
      <c r="C62" s="597"/>
      <c r="D62" s="597"/>
      <c r="E62" s="597"/>
      <c r="F62" s="597"/>
      <c r="G62" s="597"/>
      <c r="H62" s="597"/>
      <c r="I62" s="597"/>
      <c r="J62" s="597"/>
      <c r="K62" s="597"/>
      <c r="L62" s="597"/>
    </row>
    <row r="63" spans="3:12">
      <c r="C63" s="597"/>
      <c r="D63" s="597"/>
      <c r="E63" s="597"/>
      <c r="F63" s="597"/>
      <c r="G63" s="597"/>
      <c r="H63" s="597"/>
      <c r="I63" s="597"/>
      <c r="J63" s="597"/>
      <c r="K63" s="597"/>
      <c r="L63" s="597"/>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1"/>
  <sheetViews>
    <sheetView showGridLines="0" zoomScaleNormal="100" workbookViewId="0"/>
  </sheetViews>
  <sheetFormatPr defaultColWidth="8.7109375" defaultRowHeight="12"/>
  <cols>
    <col min="1" max="1" width="11.85546875" style="458" bestFit="1" customWidth="1"/>
    <col min="2" max="2" width="68.7109375" style="458" customWidth="1"/>
    <col min="3" max="11" width="28.28515625" style="458" customWidth="1"/>
    <col min="12" max="16384" width="8.7109375" style="458"/>
  </cols>
  <sheetData>
    <row r="1" spans="1:11" s="410" customFormat="1" ht="13.5">
      <c r="A1" s="324" t="s">
        <v>30</v>
      </c>
      <c r="B1" s="397" t="str">
        <f>'Info '!C2</f>
        <v>JSC Cartu Bank</v>
      </c>
    </row>
    <row r="2" spans="1:11" s="410" customFormat="1" ht="12.75">
      <c r="A2" s="324" t="s">
        <v>31</v>
      </c>
      <c r="B2" s="655">
        <f>'1. key ratios '!B2</f>
        <v>45016</v>
      </c>
    </row>
    <row r="3" spans="1:11" s="410" customFormat="1" ht="12.75">
      <c r="A3" s="325" t="s">
        <v>504</v>
      </c>
    </row>
    <row r="4" spans="1:11">
      <c r="C4" s="461" t="s">
        <v>698</v>
      </c>
      <c r="D4" s="461" t="s">
        <v>697</v>
      </c>
      <c r="E4" s="461" t="s">
        <v>696</v>
      </c>
      <c r="F4" s="461" t="s">
        <v>695</v>
      </c>
      <c r="G4" s="461" t="s">
        <v>694</v>
      </c>
      <c r="H4" s="461" t="s">
        <v>693</v>
      </c>
      <c r="I4" s="461" t="s">
        <v>692</v>
      </c>
      <c r="J4" s="461" t="s">
        <v>691</v>
      </c>
      <c r="K4" s="461" t="s">
        <v>690</v>
      </c>
    </row>
    <row r="5" spans="1:11" ht="104.1" customHeight="1">
      <c r="A5" s="774" t="s">
        <v>689</v>
      </c>
      <c r="B5" s="775"/>
      <c r="C5" s="460" t="s">
        <v>505</v>
      </c>
      <c r="D5" s="460" t="s">
        <v>506</v>
      </c>
      <c r="E5" s="460" t="s">
        <v>507</v>
      </c>
      <c r="F5" s="460" t="s">
        <v>508</v>
      </c>
      <c r="G5" s="460" t="s">
        <v>509</v>
      </c>
      <c r="H5" s="460" t="s">
        <v>510</v>
      </c>
      <c r="I5" s="460" t="s">
        <v>511</v>
      </c>
      <c r="J5" s="460" t="s">
        <v>512</v>
      </c>
      <c r="K5" s="460" t="s">
        <v>513</v>
      </c>
    </row>
    <row r="6" spans="1:11" ht="12.75">
      <c r="A6" s="399">
        <v>1</v>
      </c>
      <c r="B6" s="399" t="s">
        <v>473</v>
      </c>
      <c r="C6" s="592">
        <v>46066304.668316267</v>
      </c>
      <c r="D6" s="592">
        <v>8322736.150200001</v>
      </c>
      <c r="E6" s="592">
        <v>0</v>
      </c>
      <c r="F6" s="592">
        <v>0</v>
      </c>
      <c r="G6" s="592">
        <v>585194753.6002084</v>
      </c>
      <c r="H6" s="592">
        <v>5264760.6806026958</v>
      </c>
      <c r="I6" s="592">
        <v>72087614.530841947</v>
      </c>
      <c r="J6" s="592">
        <v>6363306.6090820236</v>
      </c>
      <c r="K6" s="592">
        <v>68164193.741307601</v>
      </c>
    </row>
    <row r="7" spans="1:11" ht="12.75">
      <c r="A7" s="399">
        <v>2</v>
      </c>
      <c r="B7" s="399" t="s">
        <v>514</v>
      </c>
      <c r="C7" s="592">
        <v>0</v>
      </c>
      <c r="D7" s="592">
        <v>0</v>
      </c>
      <c r="E7" s="592">
        <v>0</v>
      </c>
      <c r="F7" s="592">
        <v>0</v>
      </c>
      <c r="G7" s="592">
        <v>0</v>
      </c>
      <c r="H7" s="592">
        <v>0</v>
      </c>
      <c r="I7" s="592">
        <v>10042285.199999999</v>
      </c>
      <c r="J7" s="592">
        <v>0</v>
      </c>
      <c r="K7" s="592">
        <v>9073066.0700000003</v>
      </c>
    </row>
    <row r="8" spans="1:11" ht="12.75">
      <c r="A8" s="399">
        <v>3</v>
      </c>
      <c r="B8" s="399" t="s">
        <v>481</v>
      </c>
      <c r="C8" s="592">
        <v>12689841.15827236</v>
      </c>
      <c r="D8" s="592">
        <v>0</v>
      </c>
      <c r="E8" s="592">
        <v>0</v>
      </c>
      <c r="F8" s="592">
        <v>0</v>
      </c>
      <c r="G8" s="592">
        <v>48195915.028260812</v>
      </c>
      <c r="H8" s="592">
        <v>145803.9415702784</v>
      </c>
      <c r="I8" s="592">
        <v>13272735.733547885</v>
      </c>
      <c r="J8" s="592">
        <v>8772117.333594488</v>
      </c>
      <c r="K8" s="592">
        <v>12659675.801854176</v>
      </c>
    </row>
    <row r="9" spans="1:11" ht="12.75">
      <c r="A9" s="399">
        <v>4</v>
      </c>
      <c r="B9" s="419" t="s">
        <v>515</v>
      </c>
      <c r="C9" s="623">
        <v>6633318.4580179946</v>
      </c>
      <c r="D9" s="623">
        <v>3474732.8797999988</v>
      </c>
      <c r="E9" s="623">
        <v>0</v>
      </c>
      <c r="F9" s="623">
        <v>0</v>
      </c>
      <c r="G9" s="623">
        <v>132558296.7882833</v>
      </c>
      <c r="H9" s="623">
        <v>1029683.126664211</v>
      </c>
      <c r="I9" s="623">
        <v>10032478.711167589</v>
      </c>
      <c r="J9" s="623">
        <v>1058445.0143822241</v>
      </c>
      <c r="K9" s="623">
        <v>6110149.3710573884</v>
      </c>
    </row>
    <row r="10" spans="1:11" ht="12.75">
      <c r="A10" s="399">
        <v>5</v>
      </c>
      <c r="B10" s="419" t="s">
        <v>516</v>
      </c>
      <c r="C10" s="623">
        <v>0</v>
      </c>
      <c r="D10" s="623">
        <v>0</v>
      </c>
      <c r="E10" s="623">
        <v>0</v>
      </c>
      <c r="F10" s="623">
        <v>0</v>
      </c>
      <c r="G10" s="623">
        <v>0</v>
      </c>
      <c r="H10" s="623">
        <v>0</v>
      </c>
      <c r="I10" s="623">
        <v>0</v>
      </c>
      <c r="J10" s="623">
        <v>0</v>
      </c>
      <c r="K10" s="623">
        <v>0</v>
      </c>
    </row>
    <row r="11" spans="1:11" ht="12.75">
      <c r="A11" s="399">
        <v>6</v>
      </c>
      <c r="B11" s="419" t="s">
        <v>517</v>
      </c>
      <c r="C11" s="623">
        <v>0</v>
      </c>
      <c r="D11" s="623">
        <v>0</v>
      </c>
      <c r="E11" s="623">
        <v>0</v>
      </c>
      <c r="F11" s="623">
        <v>0</v>
      </c>
      <c r="G11" s="623">
        <v>3212841.85</v>
      </c>
      <c r="H11" s="623">
        <v>0</v>
      </c>
      <c r="I11" s="623">
        <v>0</v>
      </c>
      <c r="J11" s="623">
        <v>0</v>
      </c>
      <c r="K11" s="623">
        <v>511.28999999999996</v>
      </c>
    </row>
    <row r="13" spans="1:11" ht="15">
      <c r="B13" s="459"/>
    </row>
    <row r="14" spans="1:11">
      <c r="C14" s="658"/>
      <c r="D14" s="658"/>
      <c r="E14" s="658"/>
      <c r="F14" s="658"/>
      <c r="G14" s="658"/>
      <c r="H14" s="658"/>
      <c r="I14" s="658"/>
      <c r="J14" s="658"/>
      <c r="K14" s="658"/>
    </row>
    <row r="15" spans="1:11">
      <c r="C15" s="658"/>
      <c r="D15" s="658"/>
      <c r="E15" s="658"/>
      <c r="F15" s="658"/>
      <c r="G15" s="658"/>
      <c r="H15" s="658"/>
      <c r="I15" s="658"/>
      <c r="J15" s="658"/>
      <c r="K15" s="658"/>
    </row>
    <row r="16" spans="1:11">
      <c r="C16" s="658"/>
      <c r="D16" s="658"/>
      <c r="E16" s="658"/>
      <c r="F16" s="658"/>
      <c r="G16" s="658"/>
      <c r="H16" s="658"/>
      <c r="I16" s="658"/>
      <c r="J16" s="658"/>
      <c r="K16" s="658"/>
    </row>
    <row r="17" spans="3:11">
      <c r="C17" s="658"/>
      <c r="D17" s="658"/>
      <c r="E17" s="658"/>
      <c r="F17" s="658"/>
      <c r="G17" s="658"/>
      <c r="H17" s="658"/>
      <c r="I17" s="658"/>
      <c r="J17" s="658"/>
      <c r="K17" s="658"/>
    </row>
    <row r="18" spans="3:11">
      <c r="C18" s="658"/>
      <c r="D18" s="658"/>
      <c r="E18" s="658"/>
      <c r="F18" s="658"/>
      <c r="G18" s="658"/>
      <c r="H18" s="658"/>
      <c r="I18" s="658"/>
      <c r="J18" s="658"/>
      <c r="K18" s="658"/>
    </row>
    <row r="19" spans="3:11">
      <c r="C19" s="658"/>
      <c r="D19" s="658"/>
      <c r="E19" s="658"/>
      <c r="F19" s="658"/>
      <c r="G19" s="658"/>
      <c r="H19" s="658"/>
      <c r="I19" s="658"/>
      <c r="J19" s="658"/>
      <c r="K19" s="658"/>
    </row>
    <row r="20" spans="3:11">
      <c r="C20" s="658"/>
      <c r="D20" s="658"/>
      <c r="E20" s="658"/>
      <c r="F20" s="658"/>
      <c r="G20" s="658"/>
      <c r="H20" s="658"/>
      <c r="I20" s="658"/>
      <c r="J20" s="658"/>
      <c r="K20" s="658"/>
    </row>
    <row r="21" spans="3:11">
      <c r="C21" s="658"/>
      <c r="D21" s="658"/>
      <c r="E21" s="658"/>
      <c r="F21" s="658"/>
      <c r="G21" s="658"/>
      <c r="H21" s="658"/>
      <c r="I21" s="658"/>
      <c r="J21" s="658"/>
      <c r="K21" s="658"/>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8"/>
  <sheetViews>
    <sheetView showGridLines="0" zoomScaleNormal="100" workbookViewId="0"/>
  </sheetViews>
  <sheetFormatPr defaultColWidth="8.7109375" defaultRowHeight="15"/>
  <cols>
    <col min="1" max="1" width="10" style="462" bestFit="1" customWidth="1"/>
    <col min="2" max="2" width="71.7109375" style="462" customWidth="1"/>
    <col min="3" max="3" width="12" style="462" bestFit="1" customWidth="1"/>
    <col min="4" max="7" width="15.5703125" style="462" customWidth="1"/>
    <col min="8" max="8" width="12" style="462" bestFit="1" customWidth="1"/>
    <col min="9" max="12" width="17.28515625" style="462" customWidth="1"/>
    <col min="13" max="13" width="10.7109375" style="462" bestFit="1" customWidth="1"/>
    <col min="14" max="17" width="16.140625" style="462" customWidth="1"/>
    <col min="18" max="18" width="12.42578125" style="462" bestFit="1" customWidth="1"/>
    <col min="19" max="19" width="47" style="462" bestFit="1" customWidth="1"/>
    <col min="20" max="20" width="43.5703125" style="462" bestFit="1" customWidth="1"/>
    <col min="21" max="21" width="46" style="462" bestFit="1" customWidth="1"/>
    <col min="22" max="22" width="43.5703125" style="462" bestFit="1" customWidth="1"/>
    <col min="23" max="16384" width="8.7109375" style="462"/>
  </cols>
  <sheetData>
    <row r="1" spans="1:22">
      <c r="A1" s="324" t="s">
        <v>30</v>
      </c>
      <c r="B1" s="397" t="str">
        <f>'Info '!C2</f>
        <v>JSC Cartu Bank</v>
      </c>
    </row>
    <row r="2" spans="1:22">
      <c r="A2" s="324" t="s">
        <v>31</v>
      </c>
      <c r="B2" s="655">
        <f>'1. key ratios '!B2</f>
        <v>45016</v>
      </c>
    </row>
    <row r="3" spans="1:22">
      <c r="A3" s="325" t="s">
        <v>532</v>
      </c>
      <c r="B3" s="410"/>
    </row>
    <row r="4" spans="1:22">
      <c r="A4" s="325"/>
      <c r="B4" s="410"/>
    </row>
    <row r="5" spans="1:22" ht="24" customHeight="1">
      <c r="A5" s="776" t="s">
        <v>533</v>
      </c>
      <c r="B5" s="777"/>
      <c r="C5" s="781" t="s">
        <v>699</v>
      </c>
      <c r="D5" s="781"/>
      <c r="E5" s="781"/>
      <c r="F5" s="781"/>
      <c r="G5" s="781"/>
      <c r="H5" s="781" t="s">
        <v>551</v>
      </c>
      <c r="I5" s="781"/>
      <c r="J5" s="781"/>
      <c r="K5" s="781"/>
      <c r="L5" s="781"/>
      <c r="M5" s="781" t="s">
        <v>663</v>
      </c>
      <c r="N5" s="781"/>
      <c r="O5" s="781"/>
      <c r="P5" s="781"/>
      <c r="Q5" s="781"/>
      <c r="R5" s="780" t="s">
        <v>534</v>
      </c>
      <c r="S5" s="780" t="s">
        <v>548</v>
      </c>
      <c r="T5" s="780" t="s">
        <v>549</v>
      </c>
      <c r="U5" s="780" t="s">
        <v>710</v>
      </c>
      <c r="V5" s="780" t="s">
        <v>711</v>
      </c>
    </row>
    <row r="6" spans="1:22" ht="36" customHeight="1">
      <c r="A6" s="778"/>
      <c r="B6" s="779"/>
      <c r="C6" s="471"/>
      <c r="D6" s="408" t="s">
        <v>684</v>
      </c>
      <c r="E6" s="408" t="s">
        <v>683</v>
      </c>
      <c r="F6" s="408" t="s">
        <v>682</v>
      </c>
      <c r="G6" s="408" t="s">
        <v>681</v>
      </c>
      <c r="H6" s="471"/>
      <c r="I6" s="408" t="s">
        <v>684</v>
      </c>
      <c r="J6" s="408" t="s">
        <v>683</v>
      </c>
      <c r="K6" s="408" t="s">
        <v>682</v>
      </c>
      <c r="L6" s="408" t="s">
        <v>681</v>
      </c>
      <c r="M6" s="471"/>
      <c r="N6" s="408" t="s">
        <v>684</v>
      </c>
      <c r="O6" s="408" t="s">
        <v>683</v>
      </c>
      <c r="P6" s="408" t="s">
        <v>682</v>
      </c>
      <c r="Q6" s="408" t="s">
        <v>681</v>
      </c>
      <c r="R6" s="780"/>
      <c r="S6" s="780"/>
      <c r="T6" s="780"/>
      <c r="U6" s="780"/>
      <c r="V6" s="780"/>
    </row>
    <row r="7" spans="1:22">
      <c r="A7" s="466">
        <v>1</v>
      </c>
      <c r="B7" s="470" t="s">
        <v>542</v>
      </c>
      <c r="C7" s="623">
        <v>167974.47999999998</v>
      </c>
      <c r="D7" s="623">
        <v>111590.07</v>
      </c>
      <c r="E7" s="623">
        <v>0</v>
      </c>
      <c r="F7" s="623">
        <v>56384.41</v>
      </c>
      <c r="G7" s="623">
        <v>0</v>
      </c>
      <c r="H7" s="623">
        <v>175732.93270343612</v>
      </c>
      <c r="I7" s="623">
        <v>112678.97521187994</v>
      </c>
      <c r="J7" s="623">
        <v>0</v>
      </c>
      <c r="K7" s="623">
        <v>63053.957491556183</v>
      </c>
      <c r="L7" s="623">
        <v>0</v>
      </c>
      <c r="M7" s="623">
        <v>14679.915890391634</v>
      </c>
      <c r="N7" s="623">
        <v>27.529969319819006</v>
      </c>
      <c r="O7" s="623">
        <v>0</v>
      </c>
      <c r="P7" s="623">
        <v>14652.385921071816</v>
      </c>
      <c r="Q7" s="623">
        <v>0</v>
      </c>
      <c r="R7" s="623">
        <v>10</v>
      </c>
      <c r="S7" s="626">
        <v>0</v>
      </c>
      <c r="T7" s="626">
        <v>0</v>
      </c>
      <c r="U7" s="626">
        <v>0.13467705552653</v>
      </c>
      <c r="V7" s="623">
        <v>54.646710334269756</v>
      </c>
    </row>
    <row r="8" spans="1:22">
      <c r="A8" s="466">
        <v>2</v>
      </c>
      <c r="B8" s="469" t="s">
        <v>541</v>
      </c>
      <c r="C8" s="623">
        <v>6039783.2599999988</v>
      </c>
      <c r="D8" s="623">
        <v>4716647.4700000007</v>
      </c>
      <c r="E8" s="623">
        <v>76496.45</v>
      </c>
      <c r="F8" s="623">
        <v>1246639.3399999999</v>
      </c>
      <c r="G8" s="623">
        <v>0</v>
      </c>
      <c r="H8" s="623">
        <v>6261494.4988543577</v>
      </c>
      <c r="I8" s="623">
        <v>4763031.9922484038</v>
      </c>
      <c r="J8" s="623">
        <v>69320.666024942984</v>
      </c>
      <c r="K8" s="623">
        <v>1429141.8405810101</v>
      </c>
      <c r="L8" s="623">
        <v>0</v>
      </c>
      <c r="M8" s="623">
        <v>428027.23868996091</v>
      </c>
      <c r="N8" s="623">
        <v>12707.460292525097</v>
      </c>
      <c r="O8" s="623">
        <v>3050.1785394093044</v>
      </c>
      <c r="P8" s="623">
        <v>412269.59985802631</v>
      </c>
      <c r="Q8" s="623">
        <v>0</v>
      </c>
      <c r="R8" s="623">
        <v>106</v>
      </c>
      <c r="S8" s="626">
        <v>0.13621393035691448</v>
      </c>
      <c r="T8" s="626">
        <v>0.14510916673325566</v>
      </c>
      <c r="U8" s="626">
        <v>8.897987368755346E-2</v>
      </c>
      <c r="V8" s="623">
        <v>46.22551174425913</v>
      </c>
    </row>
    <row r="9" spans="1:22">
      <c r="A9" s="466">
        <v>3</v>
      </c>
      <c r="B9" s="469" t="s">
        <v>540</v>
      </c>
      <c r="C9" s="623">
        <v>0</v>
      </c>
      <c r="D9" s="623">
        <v>0</v>
      </c>
      <c r="E9" s="623">
        <v>0</v>
      </c>
      <c r="F9" s="623">
        <v>0</v>
      </c>
      <c r="G9" s="623">
        <v>0</v>
      </c>
      <c r="H9" s="623">
        <v>0</v>
      </c>
      <c r="I9" s="623">
        <v>0</v>
      </c>
      <c r="J9" s="623">
        <v>0</v>
      </c>
      <c r="K9" s="623">
        <v>0</v>
      </c>
      <c r="L9" s="623">
        <v>0</v>
      </c>
      <c r="M9" s="623">
        <v>0</v>
      </c>
      <c r="N9" s="623">
        <v>0</v>
      </c>
      <c r="O9" s="623">
        <v>0</v>
      </c>
      <c r="P9" s="623">
        <v>0</v>
      </c>
      <c r="Q9" s="623">
        <v>0</v>
      </c>
      <c r="R9" s="623">
        <v>0</v>
      </c>
      <c r="S9" s="626">
        <v>0</v>
      </c>
      <c r="T9" s="626">
        <v>0</v>
      </c>
      <c r="U9" s="626">
        <v>0</v>
      </c>
      <c r="V9" s="623">
        <v>0</v>
      </c>
    </row>
    <row r="10" spans="1:22">
      <c r="A10" s="466">
        <v>4</v>
      </c>
      <c r="B10" s="469" t="s">
        <v>539</v>
      </c>
      <c r="C10" s="623">
        <v>0</v>
      </c>
      <c r="D10" s="623">
        <v>0</v>
      </c>
      <c r="E10" s="623">
        <v>0</v>
      </c>
      <c r="F10" s="623">
        <v>0</v>
      </c>
      <c r="G10" s="623">
        <v>0</v>
      </c>
      <c r="H10" s="623">
        <v>0</v>
      </c>
      <c r="I10" s="623">
        <v>0</v>
      </c>
      <c r="J10" s="623">
        <v>0</v>
      </c>
      <c r="K10" s="623">
        <v>0</v>
      </c>
      <c r="L10" s="623">
        <v>0</v>
      </c>
      <c r="M10" s="623">
        <v>0</v>
      </c>
      <c r="N10" s="623">
        <v>0</v>
      </c>
      <c r="O10" s="623">
        <v>0</v>
      </c>
      <c r="P10" s="623">
        <v>0</v>
      </c>
      <c r="Q10" s="623">
        <v>0</v>
      </c>
      <c r="R10" s="623">
        <v>0</v>
      </c>
      <c r="S10" s="626">
        <v>0</v>
      </c>
      <c r="T10" s="626">
        <v>0</v>
      </c>
      <c r="U10" s="626">
        <v>0</v>
      </c>
      <c r="V10" s="623">
        <v>0</v>
      </c>
    </row>
    <row r="11" spans="1:22">
      <c r="A11" s="466">
        <v>5</v>
      </c>
      <c r="B11" s="469" t="s">
        <v>538</v>
      </c>
      <c r="C11" s="623">
        <v>1393274.9730999998</v>
      </c>
      <c r="D11" s="623">
        <v>1324804.2930999997</v>
      </c>
      <c r="E11" s="623">
        <v>4276.92</v>
      </c>
      <c r="F11" s="623">
        <v>64193.760000000009</v>
      </c>
      <c r="G11" s="623">
        <v>0</v>
      </c>
      <c r="H11" s="623">
        <v>1829848.817458</v>
      </c>
      <c r="I11" s="623">
        <v>1710252.5174580002</v>
      </c>
      <c r="J11" s="623">
        <v>4295.47</v>
      </c>
      <c r="K11" s="623">
        <v>115300.82999999999</v>
      </c>
      <c r="L11" s="623">
        <v>0</v>
      </c>
      <c r="M11" s="623">
        <v>76481.598279176891</v>
      </c>
      <c r="N11" s="623">
        <v>34207.057279176915</v>
      </c>
      <c r="O11" s="623">
        <v>429.54700000000003</v>
      </c>
      <c r="P11" s="623">
        <v>41844.994000000006</v>
      </c>
      <c r="Q11" s="623">
        <v>0</v>
      </c>
      <c r="R11" s="623">
        <v>226</v>
      </c>
      <c r="S11" s="626">
        <v>0.15563187171828152</v>
      </c>
      <c r="T11" s="626">
        <v>0.1679113031685531</v>
      </c>
      <c r="U11" s="626">
        <v>0.10388365032349692</v>
      </c>
      <c r="V11" s="623">
        <v>5.5703223955109156</v>
      </c>
    </row>
    <row r="12" spans="1:22">
      <c r="A12" s="466">
        <v>6</v>
      </c>
      <c r="B12" s="469" t="s">
        <v>537</v>
      </c>
      <c r="C12" s="623">
        <v>224932.16949999993</v>
      </c>
      <c r="D12" s="623">
        <v>153834.6398</v>
      </c>
      <c r="E12" s="623">
        <v>0</v>
      </c>
      <c r="F12" s="623">
        <v>71097.529699999839</v>
      </c>
      <c r="G12" s="623">
        <v>0</v>
      </c>
      <c r="H12" s="623">
        <v>229818.5121379999</v>
      </c>
      <c r="I12" s="623">
        <v>158720.98243799998</v>
      </c>
      <c r="J12" s="623">
        <v>0</v>
      </c>
      <c r="K12" s="623">
        <v>71097.529699999839</v>
      </c>
      <c r="L12" s="623">
        <v>0</v>
      </c>
      <c r="M12" s="623">
        <v>74271.949348759881</v>
      </c>
      <c r="N12" s="623">
        <v>3174.4196487600007</v>
      </c>
      <c r="O12" s="623">
        <v>0</v>
      </c>
      <c r="P12" s="623">
        <v>71097.529699999839</v>
      </c>
      <c r="Q12" s="623">
        <v>0</v>
      </c>
      <c r="R12" s="623">
        <v>1336</v>
      </c>
      <c r="S12" s="626">
        <v>0.13813080704540226</v>
      </c>
      <c r="T12" s="626">
        <v>0.14762233085944232</v>
      </c>
      <c r="U12" s="626">
        <v>8.5717126984808656E-2</v>
      </c>
      <c r="V12" s="623">
        <v>11.319051831194361</v>
      </c>
    </row>
    <row r="13" spans="1:22">
      <c r="A13" s="466">
        <v>7</v>
      </c>
      <c r="B13" s="469" t="s">
        <v>536</v>
      </c>
      <c r="C13" s="623">
        <v>11394955.010000002</v>
      </c>
      <c r="D13" s="623">
        <v>8932037.3100000042</v>
      </c>
      <c r="E13" s="623">
        <v>1320906.3600000003</v>
      </c>
      <c r="F13" s="623">
        <v>1142011.3400000001</v>
      </c>
      <c r="G13" s="623">
        <v>0</v>
      </c>
      <c r="H13" s="623">
        <v>11533502.011369083</v>
      </c>
      <c r="I13" s="623">
        <v>8975979.1275567133</v>
      </c>
      <c r="J13" s="623">
        <v>1329274.8224085981</v>
      </c>
      <c r="K13" s="623">
        <v>1228248.0614037737</v>
      </c>
      <c r="L13" s="623">
        <v>0</v>
      </c>
      <c r="M13" s="623">
        <v>110069.61830273201</v>
      </c>
      <c r="N13" s="623">
        <v>3923.4934797097926</v>
      </c>
      <c r="O13" s="623">
        <v>15785.951177311566</v>
      </c>
      <c r="P13" s="623">
        <v>90360.173645710587</v>
      </c>
      <c r="Q13" s="623">
        <v>0</v>
      </c>
      <c r="R13" s="623">
        <v>143</v>
      </c>
      <c r="S13" s="626">
        <v>0.11264080080570144</v>
      </c>
      <c r="T13" s="626">
        <v>0.1190926705906807</v>
      </c>
      <c r="U13" s="626">
        <v>9.5165106975266589E-2</v>
      </c>
      <c r="V13" s="623">
        <v>92.602262878395152</v>
      </c>
    </row>
    <row r="14" spans="1:22">
      <c r="A14" s="464">
        <v>7.1</v>
      </c>
      <c r="B14" s="463" t="s">
        <v>545</v>
      </c>
      <c r="C14" s="623">
        <v>8447787.5000000037</v>
      </c>
      <c r="D14" s="623">
        <v>6257680.8500000024</v>
      </c>
      <c r="E14" s="623">
        <v>1295041.7900000003</v>
      </c>
      <c r="F14" s="623">
        <v>895064.86</v>
      </c>
      <c r="G14" s="623">
        <v>0</v>
      </c>
      <c r="H14" s="623">
        <v>8561395.0668355115</v>
      </c>
      <c r="I14" s="623">
        <v>6281144.2605436696</v>
      </c>
      <c r="J14" s="623">
        <v>1303393.8201558418</v>
      </c>
      <c r="K14" s="623">
        <v>976856.98613600014</v>
      </c>
      <c r="L14" s="623">
        <v>0</v>
      </c>
      <c r="M14" s="623">
        <v>85921.375354851698</v>
      </c>
      <c r="N14" s="623">
        <v>2845.1707796064375</v>
      </c>
      <c r="O14" s="623">
        <v>15723.92519589372</v>
      </c>
      <c r="P14" s="623">
        <v>67352.27937935153</v>
      </c>
      <c r="Q14" s="623">
        <v>0</v>
      </c>
      <c r="R14" s="623">
        <v>91</v>
      </c>
      <c r="S14" s="626">
        <v>0.14499999999999999</v>
      </c>
      <c r="T14" s="626">
        <v>0.1550353528039834</v>
      </c>
      <c r="U14" s="626">
        <v>9.1749567829446432E-2</v>
      </c>
      <c r="V14" s="623">
        <v>93.28800162334791</v>
      </c>
    </row>
    <row r="15" spans="1:22">
      <c r="A15" s="464">
        <v>7.2</v>
      </c>
      <c r="B15" s="463" t="s">
        <v>547</v>
      </c>
      <c r="C15" s="623">
        <v>2478209.8400000008</v>
      </c>
      <c r="D15" s="623">
        <v>2231263.3600000003</v>
      </c>
      <c r="E15" s="623">
        <v>0</v>
      </c>
      <c r="F15" s="623">
        <v>246946.47999999998</v>
      </c>
      <c r="G15" s="623">
        <v>0</v>
      </c>
      <c r="H15" s="623">
        <v>2498791.9193877801</v>
      </c>
      <c r="I15" s="623">
        <v>2247400.8441200061</v>
      </c>
      <c r="J15" s="623">
        <v>0</v>
      </c>
      <c r="K15" s="623">
        <v>251391.07526777353</v>
      </c>
      <c r="L15" s="623">
        <v>0</v>
      </c>
      <c r="M15" s="623">
        <v>23902.988625558184</v>
      </c>
      <c r="N15" s="623">
        <v>895.09435919913028</v>
      </c>
      <c r="O15" s="623">
        <v>0</v>
      </c>
      <c r="P15" s="623">
        <v>23007.894266359057</v>
      </c>
      <c r="Q15" s="623">
        <v>0</v>
      </c>
      <c r="R15" s="623">
        <v>23</v>
      </c>
      <c r="S15" s="626">
        <v>8.4999999999999992E-2</v>
      </c>
      <c r="T15" s="626">
        <v>8.8390905892635541E-2</v>
      </c>
      <c r="U15" s="626">
        <v>0.10112679143223802</v>
      </c>
      <c r="V15" s="623">
        <v>95.572669781314062</v>
      </c>
    </row>
    <row r="16" spans="1:22">
      <c r="A16" s="464">
        <v>7.3</v>
      </c>
      <c r="B16" s="463" t="s">
        <v>544</v>
      </c>
      <c r="C16" s="623">
        <v>468957.6700000001</v>
      </c>
      <c r="D16" s="623">
        <v>443093.10000000009</v>
      </c>
      <c r="E16" s="623">
        <v>25864.57</v>
      </c>
      <c r="F16" s="623">
        <v>0</v>
      </c>
      <c r="G16" s="623">
        <v>0</v>
      </c>
      <c r="H16" s="623">
        <v>473315.02514579491</v>
      </c>
      <c r="I16" s="623">
        <v>447434.02289303864</v>
      </c>
      <c r="J16" s="623">
        <v>25881.00225275628</v>
      </c>
      <c r="K16" s="623">
        <v>0</v>
      </c>
      <c r="L16" s="623">
        <v>0</v>
      </c>
      <c r="M16" s="623">
        <v>245.25432232206961</v>
      </c>
      <c r="N16" s="623">
        <v>183.22834090422376</v>
      </c>
      <c r="O16" s="623">
        <v>62.025981417845856</v>
      </c>
      <c r="P16" s="623">
        <v>0</v>
      </c>
      <c r="Q16" s="623">
        <v>0</v>
      </c>
      <c r="R16" s="623">
        <v>29</v>
      </c>
      <c r="S16" s="626">
        <v>0.14499999999999999</v>
      </c>
      <c r="T16" s="626">
        <v>0.1550353528039834</v>
      </c>
      <c r="U16" s="626">
        <v>0.12518795278473641</v>
      </c>
      <c r="V16" s="623">
        <v>64.552253986345761</v>
      </c>
    </row>
    <row r="17" spans="1:22">
      <c r="A17" s="466">
        <v>8</v>
      </c>
      <c r="B17" s="469" t="s">
        <v>543</v>
      </c>
      <c r="C17" s="623">
        <v>0</v>
      </c>
      <c r="D17" s="623">
        <v>0</v>
      </c>
      <c r="E17" s="623">
        <v>0</v>
      </c>
      <c r="F17" s="623">
        <v>0</v>
      </c>
      <c r="G17" s="623">
        <v>0</v>
      </c>
      <c r="H17" s="623">
        <v>0</v>
      </c>
      <c r="I17" s="623">
        <v>0</v>
      </c>
      <c r="J17" s="623">
        <v>0</v>
      </c>
      <c r="K17" s="623">
        <v>0</v>
      </c>
      <c r="L17" s="623">
        <v>0</v>
      </c>
      <c r="M17" s="623">
        <v>0</v>
      </c>
      <c r="N17" s="623">
        <v>0</v>
      </c>
      <c r="O17" s="623">
        <v>0</v>
      </c>
      <c r="P17" s="623">
        <v>0</v>
      </c>
      <c r="Q17" s="623">
        <v>0</v>
      </c>
      <c r="R17" s="623">
        <v>0</v>
      </c>
      <c r="S17" s="626">
        <v>0</v>
      </c>
      <c r="T17" s="626">
        <v>0</v>
      </c>
      <c r="U17" s="626">
        <v>0</v>
      </c>
      <c r="V17" s="623">
        <v>0</v>
      </c>
    </row>
    <row r="18" spans="1:22">
      <c r="A18" s="468">
        <v>9</v>
      </c>
      <c r="B18" s="467" t="s">
        <v>535</v>
      </c>
      <c r="C18" s="624">
        <v>0</v>
      </c>
      <c r="D18" s="624">
        <v>0</v>
      </c>
      <c r="E18" s="624">
        <v>0</v>
      </c>
      <c r="F18" s="624">
        <v>0</v>
      </c>
      <c r="G18" s="624">
        <v>0</v>
      </c>
      <c r="H18" s="624">
        <v>0</v>
      </c>
      <c r="I18" s="624">
        <v>0</v>
      </c>
      <c r="J18" s="624">
        <v>0</v>
      </c>
      <c r="K18" s="624">
        <v>0</v>
      </c>
      <c r="L18" s="624">
        <v>0</v>
      </c>
      <c r="M18" s="624">
        <v>0</v>
      </c>
      <c r="N18" s="624">
        <v>0</v>
      </c>
      <c r="O18" s="624">
        <v>0</v>
      </c>
      <c r="P18" s="624">
        <v>0</v>
      </c>
      <c r="Q18" s="624">
        <v>0</v>
      </c>
      <c r="R18" s="624">
        <v>0</v>
      </c>
      <c r="S18" s="627">
        <v>0</v>
      </c>
      <c r="T18" s="627">
        <v>0</v>
      </c>
      <c r="U18" s="627">
        <v>0</v>
      </c>
      <c r="V18" s="624">
        <v>0</v>
      </c>
    </row>
    <row r="19" spans="1:22">
      <c r="A19" s="466">
        <v>10</v>
      </c>
      <c r="B19" s="465" t="s">
        <v>546</v>
      </c>
      <c r="C19" s="659">
        <v>19220919.8926</v>
      </c>
      <c r="D19" s="659">
        <v>15238913.782900006</v>
      </c>
      <c r="E19" s="659">
        <v>1401679.7300000004</v>
      </c>
      <c r="F19" s="659">
        <v>2580326.3796999995</v>
      </c>
      <c r="G19" s="659">
        <v>0</v>
      </c>
      <c r="H19" s="659">
        <v>20030396.772522878</v>
      </c>
      <c r="I19" s="659">
        <v>15720663.594912998</v>
      </c>
      <c r="J19" s="659">
        <v>1402890.9584335412</v>
      </c>
      <c r="K19" s="659">
        <v>2906842.2191763399</v>
      </c>
      <c r="L19" s="659">
        <v>0</v>
      </c>
      <c r="M19" s="659">
        <v>703530.3205110213</v>
      </c>
      <c r="N19" s="659">
        <v>54039.960669491629</v>
      </c>
      <c r="O19" s="659">
        <v>19265.676716720871</v>
      </c>
      <c r="P19" s="659">
        <v>630224.68312480859</v>
      </c>
      <c r="Q19" s="659">
        <v>0</v>
      </c>
      <c r="R19" s="659">
        <v>1821</v>
      </c>
      <c r="S19" s="660">
        <v>0.12430325634418547</v>
      </c>
      <c r="T19" s="660">
        <v>0.13202083930138842</v>
      </c>
      <c r="U19" s="660">
        <v>9.4088244059133339E-2</v>
      </c>
      <c r="V19" s="659">
        <v>70.975209590154606</v>
      </c>
    </row>
    <row r="20" spans="1:22" ht="25.5">
      <c r="A20" s="464">
        <v>10.1</v>
      </c>
      <c r="B20" s="463" t="s">
        <v>550</v>
      </c>
      <c r="C20" s="623"/>
      <c r="D20" s="623"/>
      <c r="E20" s="623"/>
      <c r="F20" s="623"/>
      <c r="G20" s="623"/>
      <c r="H20" s="623"/>
      <c r="I20" s="623"/>
      <c r="J20" s="623"/>
      <c r="K20" s="623"/>
      <c r="L20" s="623"/>
      <c r="M20" s="623"/>
      <c r="N20" s="623"/>
      <c r="O20" s="623"/>
      <c r="P20" s="623"/>
      <c r="Q20" s="623"/>
      <c r="R20" s="623"/>
      <c r="S20" s="623"/>
      <c r="T20" s="623"/>
      <c r="U20" s="623"/>
      <c r="V20" s="623"/>
    </row>
    <row r="22" spans="1:22">
      <c r="C22" s="625"/>
      <c r="D22" s="625"/>
      <c r="E22" s="625"/>
      <c r="F22" s="625"/>
      <c r="G22" s="625"/>
      <c r="H22" s="625"/>
      <c r="I22" s="625"/>
      <c r="J22" s="625"/>
      <c r="K22" s="625"/>
      <c r="L22" s="625"/>
      <c r="M22" s="625"/>
      <c r="N22" s="625"/>
      <c r="O22" s="625"/>
      <c r="P22" s="625"/>
      <c r="Q22" s="625"/>
      <c r="R22" s="625"/>
      <c r="S22" s="625"/>
      <c r="T22" s="625"/>
      <c r="U22" s="625"/>
      <c r="V22" s="625"/>
    </row>
    <row r="23" spans="1:22">
      <c r="C23" s="625"/>
      <c r="D23" s="625"/>
      <c r="E23" s="625"/>
      <c r="F23" s="625"/>
      <c r="G23" s="625"/>
      <c r="H23" s="625"/>
      <c r="I23" s="625"/>
      <c r="J23" s="625"/>
      <c r="K23" s="625"/>
      <c r="L23" s="625"/>
      <c r="M23" s="625"/>
      <c r="N23" s="625"/>
      <c r="O23" s="625"/>
      <c r="P23" s="625"/>
      <c r="Q23" s="625"/>
      <c r="R23" s="625"/>
      <c r="S23" s="625"/>
      <c r="T23" s="625"/>
      <c r="U23" s="625"/>
      <c r="V23" s="625"/>
    </row>
    <row r="24" spans="1:22">
      <c r="C24" s="625"/>
      <c r="D24" s="625"/>
      <c r="E24" s="625"/>
      <c r="F24" s="625"/>
      <c r="G24" s="625"/>
      <c r="H24" s="625"/>
      <c r="I24" s="625"/>
      <c r="J24" s="625"/>
      <c r="K24" s="625"/>
      <c r="L24" s="625"/>
      <c r="M24" s="625"/>
      <c r="N24" s="625"/>
      <c r="O24" s="625"/>
      <c r="P24" s="625"/>
      <c r="Q24" s="625"/>
      <c r="R24" s="625"/>
      <c r="S24" s="625"/>
      <c r="T24" s="625"/>
      <c r="U24" s="625"/>
      <c r="V24" s="625"/>
    </row>
    <row r="25" spans="1:22">
      <c r="C25" s="625"/>
      <c r="D25" s="625"/>
      <c r="E25" s="625"/>
      <c r="F25" s="625"/>
      <c r="G25" s="625"/>
      <c r="H25" s="625"/>
      <c r="I25" s="625"/>
      <c r="J25" s="625"/>
      <c r="K25" s="625"/>
      <c r="L25" s="625"/>
      <c r="M25" s="625"/>
      <c r="N25" s="625"/>
      <c r="O25" s="625"/>
      <c r="P25" s="625"/>
      <c r="Q25" s="625"/>
      <c r="R25" s="625"/>
      <c r="S25" s="625"/>
      <c r="T25" s="625"/>
      <c r="U25" s="625"/>
      <c r="V25" s="625"/>
    </row>
    <row r="26" spans="1:22">
      <c r="C26" s="625"/>
      <c r="D26" s="625"/>
      <c r="E26" s="625"/>
      <c r="F26" s="625"/>
      <c r="G26" s="625"/>
      <c r="H26" s="625"/>
      <c r="I26" s="625"/>
      <c r="J26" s="625"/>
      <c r="K26" s="625"/>
      <c r="L26" s="625"/>
      <c r="M26" s="625"/>
      <c r="N26" s="625"/>
      <c r="O26" s="625"/>
      <c r="P26" s="625"/>
      <c r="Q26" s="625"/>
      <c r="R26" s="625"/>
      <c r="S26" s="625"/>
      <c r="T26" s="625"/>
      <c r="U26" s="625"/>
      <c r="V26" s="625"/>
    </row>
    <row r="27" spans="1:22">
      <c r="C27" s="625"/>
      <c r="D27" s="625"/>
      <c r="E27" s="625"/>
      <c r="F27" s="625"/>
      <c r="G27" s="625"/>
      <c r="H27" s="625"/>
      <c r="I27" s="625"/>
      <c r="J27" s="625"/>
      <c r="K27" s="625"/>
      <c r="L27" s="625"/>
      <c r="M27" s="625"/>
      <c r="N27" s="625"/>
      <c r="O27" s="625"/>
      <c r="P27" s="625"/>
      <c r="Q27" s="625"/>
      <c r="R27" s="625"/>
      <c r="S27" s="625"/>
      <c r="T27" s="625"/>
      <c r="U27" s="625"/>
      <c r="V27" s="625"/>
    </row>
    <row r="28" spans="1:22">
      <c r="C28" s="625"/>
      <c r="D28" s="625"/>
      <c r="E28" s="625"/>
      <c r="F28" s="625"/>
      <c r="G28" s="625"/>
      <c r="H28" s="625"/>
      <c r="I28" s="625"/>
      <c r="J28" s="625"/>
      <c r="K28" s="625"/>
      <c r="L28" s="625"/>
      <c r="M28" s="625"/>
      <c r="N28" s="625"/>
      <c r="O28" s="625"/>
      <c r="P28" s="625"/>
      <c r="Q28" s="625"/>
      <c r="R28" s="625"/>
      <c r="S28" s="625"/>
      <c r="T28" s="625"/>
      <c r="U28" s="625"/>
      <c r="V28" s="625"/>
    </row>
    <row r="29" spans="1:22">
      <c r="C29" s="625"/>
      <c r="D29" s="625"/>
      <c r="E29" s="625"/>
      <c r="F29" s="625"/>
      <c r="G29" s="625"/>
      <c r="H29" s="625"/>
      <c r="I29" s="625"/>
      <c r="J29" s="625"/>
      <c r="K29" s="625"/>
      <c r="L29" s="625"/>
      <c r="M29" s="625"/>
      <c r="N29" s="625"/>
      <c r="O29" s="625"/>
      <c r="P29" s="625"/>
      <c r="Q29" s="625"/>
      <c r="R29" s="625"/>
      <c r="S29" s="625"/>
      <c r="T29" s="625"/>
      <c r="U29" s="625"/>
      <c r="V29" s="625"/>
    </row>
    <row r="30" spans="1:22">
      <c r="C30" s="625"/>
      <c r="D30" s="625"/>
      <c r="E30" s="625"/>
      <c r="F30" s="625"/>
      <c r="G30" s="625"/>
      <c r="H30" s="625"/>
      <c r="I30" s="625"/>
      <c r="J30" s="625"/>
      <c r="K30" s="625"/>
      <c r="L30" s="625"/>
      <c r="M30" s="625"/>
      <c r="N30" s="625"/>
      <c r="O30" s="625"/>
      <c r="P30" s="625"/>
      <c r="Q30" s="625"/>
      <c r="R30" s="625"/>
      <c r="S30" s="625"/>
      <c r="T30" s="625"/>
      <c r="U30" s="625"/>
      <c r="V30" s="625"/>
    </row>
    <row r="31" spans="1:22">
      <c r="C31" s="625"/>
      <c r="D31" s="625"/>
      <c r="E31" s="625"/>
      <c r="F31" s="625"/>
      <c r="G31" s="625"/>
      <c r="H31" s="625"/>
      <c r="I31" s="625"/>
      <c r="J31" s="625"/>
      <c r="K31" s="625"/>
      <c r="L31" s="625"/>
      <c r="M31" s="625"/>
      <c r="N31" s="625"/>
      <c r="O31" s="625"/>
      <c r="P31" s="625"/>
      <c r="Q31" s="625"/>
      <c r="R31" s="625"/>
      <c r="S31" s="625"/>
      <c r="T31" s="625"/>
      <c r="U31" s="625"/>
      <c r="V31" s="625"/>
    </row>
    <row r="32" spans="1:22">
      <c r="C32" s="625"/>
      <c r="D32" s="625"/>
      <c r="E32" s="625"/>
      <c r="F32" s="625"/>
      <c r="G32" s="625"/>
      <c r="H32" s="625"/>
      <c r="I32" s="625"/>
      <c r="J32" s="625"/>
      <c r="K32" s="625"/>
      <c r="L32" s="625"/>
      <c r="M32" s="625"/>
      <c r="N32" s="625"/>
      <c r="O32" s="625"/>
      <c r="P32" s="625"/>
      <c r="Q32" s="625"/>
      <c r="R32" s="625"/>
      <c r="S32" s="625"/>
      <c r="T32" s="625"/>
      <c r="U32" s="625"/>
      <c r="V32" s="625"/>
    </row>
    <row r="33" spans="3:22">
      <c r="C33" s="625"/>
      <c r="D33" s="625"/>
      <c r="E33" s="625"/>
      <c r="F33" s="625"/>
      <c r="G33" s="625"/>
      <c r="H33" s="625"/>
      <c r="I33" s="625"/>
      <c r="J33" s="625"/>
      <c r="K33" s="625"/>
      <c r="L33" s="625"/>
      <c r="M33" s="625"/>
      <c r="N33" s="625"/>
      <c r="O33" s="625"/>
      <c r="P33" s="625"/>
      <c r="Q33" s="625"/>
      <c r="R33" s="625"/>
      <c r="S33" s="625"/>
      <c r="T33" s="625"/>
      <c r="U33" s="625"/>
      <c r="V33" s="625"/>
    </row>
    <row r="34" spans="3:22">
      <c r="C34" s="625"/>
      <c r="D34" s="625"/>
      <c r="E34" s="625"/>
      <c r="F34" s="625"/>
      <c r="G34" s="625"/>
      <c r="H34" s="625"/>
      <c r="I34" s="625"/>
      <c r="J34" s="625"/>
      <c r="K34" s="625"/>
      <c r="L34" s="625"/>
      <c r="M34" s="625"/>
      <c r="N34" s="625"/>
      <c r="O34" s="625"/>
      <c r="P34" s="625"/>
      <c r="Q34" s="625"/>
      <c r="R34" s="625"/>
      <c r="S34" s="625"/>
      <c r="T34" s="625"/>
      <c r="U34" s="625"/>
      <c r="V34" s="625"/>
    </row>
    <row r="35" spans="3:22">
      <c r="C35" s="625"/>
      <c r="D35" s="625"/>
      <c r="E35" s="625"/>
      <c r="F35" s="625"/>
      <c r="G35" s="625"/>
      <c r="H35" s="625"/>
      <c r="I35" s="625"/>
      <c r="J35" s="625"/>
      <c r="K35" s="625"/>
      <c r="L35" s="625"/>
      <c r="M35" s="625"/>
      <c r="N35" s="625"/>
      <c r="O35" s="625"/>
      <c r="P35" s="625"/>
      <c r="Q35" s="625"/>
      <c r="R35" s="625"/>
      <c r="S35" s="625"/>
      <c r="T35" s="625"/>
      <c r="U35" s="625"/>
      <c r="V35" s="625"/>
    </row>
    <row r="36" spans="3:22">
      <c r="C36" s="625"/>
      <c r="D36" s="625"/>
      <c r="E36" s="625"/>
      <c r="F36" s="625"/>
      <c r="G36" s="625"/>
      <c r="H36" s="625"/>
      <c r="I36" s="625"/>
      <c r="J36" s="625"/>
      <c r="K36" s="625"/>
      <c r="L36" s="625"/>
      <c r="M36" s="625"/>
      <c r="N36" s="625"/>
      <c r="O36" s="625"/>
      <c r="P36" s="625"/>
      <c r="Q36" s="625"/>
      <c r="R36" s="625"/>
      <c r="S36" s="625"/>
      <c r="T36" s="625"/>
      <c r="U36" s="625"/>
      <c r="V36" s="625"/>
    </row>
    <row r="37" spans="3:22">
      <c r="C37" s="625"/>
      <c r="D37" s="625"/>
      <c r="E37" s="625"/>
      <c r="F37" s="625"/>
      <c r="G37" s="625"/>
      <c r="H37" s="625"/>
      <c r="I37" s="625"/>
      <c r="J37" s="625"/>
      <c r="K37" s="625"/>
      <c r="L37" s="625"/>
      <c r="M37" s="625"/>
      <c r="N37" s="625"/>
      <c r="O37" s="625"/>
      <c r="P37" s="625"/>
      <c r="Q37" s="625"/>
      <c r="R37" s="625"/>
      <c r="S37" s="625"/>
      <c r="T37" s="625"/>
      <c r="U37" s="625"/>
      <c r="V37" s="625"/>
    </row>
    <row r="38" spans="3:22">
      <c r="C38" s="625"/>
      <c r="D38" s="625"/>
      <c r="E38" s="625"/>
      <c r="F38" s="625"/>
      <c r="G38" s="625"/>
      <c r="H38" s="625"/>
      <c r="I38" s="625"/>
      <c r="J38" s="625"/>
      <c r="K38" s="625"/>
      <c r="L38" s="625"/>
      <c r="M38" s="625"/>
      <c r="N38" s="625"/>
      <c r="O38" s="625"/>
      <c r="P38" s="625"/>
      <c r="Q38" s="625"/>
      <c r="R38" s="625"/>
      <c r="S38" s="625"/>
      <c r="T38" s="625"/>
      <c r="U38" s="625"/>
      <c r="V38" s="625"/>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69"/>
  <sheetViews>
    <sheetView zoomScaleNormal="100" workbookViewId="0"/>
  </sheetViews>
  <sheetFormatPr defaultRowHeight="15"/>
  <cols>
    <col min="1" max="1" width="8.7109375" style="358"/>
    <col min="2" max="2" width="69.28515625" style="359" customWidth="1"/>
    <col min="3" max="3" width="13.5703125" style="504" customWidth="1"/>
    <col min="4" max="4" width="14.42578125" style="504" customWidth="1"/>
    <col min="5" max="5" width="15.140625" style="504" bestFit="1" customWidth="1"/>
    <col min="6" max="6" width="13.42578125" style="504" bestFit="1" customWidth="1"/>
    <col min="7" max="8" width="15.140625" style="504" bestFit="1" customWidth="1"/>
  </cols>
  <sheetData>
    <row r="1" spans="1:15" s="5" customFormat="1" ht="14.25">
      <c r="A1" s="2" t="s">
        <v>30</v>
      </c>
      <c r="B1" s="3" t="str">
        <f>'Info '!C2</f>
        <v>JSC Cartu Bank</v>
      </c>
      <c r="C1" s="494"/>
      <c r="D1" s="495"/>
      <c r="E1" s="495"/>
      <c r="F1" s="495"/>
      <c r="G1" s="495"/>
      <c r="H1" s="496"/>
    </row>
    <row r="2" spans="1:15" s="5" customFormat="1" ht="14.25">
      <c r="A2" s="2" t="s">
        <v>31</v>
      </c>
      <c r="B2" s="630">
        <f>'1. key ratios '!B2</f>
        <v>45016</v>
      </c>
      <c r="C2" s="494"/>
      <c r="D2" s="495"/>
      <c r="E2" s="495"/>
      <c r="F2" s="495"/>
      <c r="G2" s="495"/>
      <c r="H2" s="496"/>
    </row>
    <row r="3" spans="1:15" s="5" customFormat="1" ht="14.25">
      <c r="A3" s="2"/>
      <c r="B3" s="3"/>
      <c r="C3" s="494"/>
      <c r="D3" s="495"/>
      <c r="E3" s="495"/>
      <c r="F3" s="495"/>
      <c r="G3" s="495"/>
      <c r="H3" s="496"/>
    </row>
    <row r="4" spans="1:15" ht="21" customHeight="1">
      <c r="A4" s="672" t="s">
        <v>6</v>
      </c>
      <c r="B4" s="673" t="s">
        <v>557</v>
      </c>
      <c r="C4" s="675" t="s">
        <v>558</v>
      </c>
      <c r="D4" s="675"/>
      <c r="E4" s="675"/>
      <c r="F4" s="675" t="s">
        <v>559</v>
      </c>
      <c r="G4" s="675"/>
      <c r="H4" s="676"/>
    </row>
    <row r="5" spans="1:15" ht="21" customHeight="1">
      <c r="A5" s="672"/>
      <c r="B5" s="674"/>
      <c r="C5" s="497" t="s">
        <v>32</v>
      </c>
      <c r="D5" s="497" t="s">
        <v>33</v>
      </c>
      <c r="E5" s="497" t="s">
        <v>34</v>
      </c>
      <c r="F5" s="497" t="s">
        <v>32</v>
      </c>
      <c r="G5" s="497" t="s">
        <v>33</v>
      </c>
      <c r="H5" s="497" t="s">
        <v>34</v>
      </c>
    </row>
    <row r="6" spans="1:15" ht="26.45" customHeight="1">
      <c r="A6" s="672"/>
      <c r="B6" s="330" t="s">
        <v>560</v>
      </c>
      <c r="C6" s="677"/>
      <c r="D6" s="678"/>
      <c r="E6" s="678"/>
      <c r="F6" s="678"/>
      <c r="G6" s="678"/>
      <c r="H6" s="679"/>
    </row>
    <row r="7" spans="1:15" ht="23.1" customHeight="1">
      <c r="A7" s="331">
        <v>1</v>
      </c>
      <c r="B7" s="332" t="s">
        <v>561</v>
      </c>
      <c r="C7" s="498">
        <f>SUM(C8:C10)</f>
        <v>46401380.341553159</v>
      </c>
      <c r="D7" s="498">
        <f>SUM(D8:D10)</f>
        <v>492629517.83518934</v>
      </c>
      <c r="E7" s="499">
        <f>C7+D7</f>
        <v>539030898.17674255</v>
      </c>
      <c r="F7" s="498">
        <f>SUM(F8:F10)</f>
        <v>12675539.52</v>
      </c>
      <c r="G7" s="498">
        <f>SUM(G8:G10)</f>
        <v>438657379.22917366</v>
      </c>
      <c r="H7" s="499">
        <f>F7+G7</f>
        <v>451332918.74917364</v>
      </c>
      <c r="J7" s="505"/>
      <c r="K7" s="505"/>
      <c r="L7" s="505"/>
      <c r="M7" s="505"/>
      <c r="N7" s="505"/>
      <c r="O7" s="505"/>
    </row>
    <row r="8" spans="1:15">
      <c r="A8" s="331">
        <v>1.1000000000000001</v>
      </c>
      <c r="B8" s="333" t="s">
        <v>562</v>
      </c>
      <c r="C8" s="498">
        <v>8796169.0999999996</v>
      </c>
      <c r="D8" s="498">
        <v>19146808.494100001</v>
      </c>
      <c r="E8" s="499">
        <f t="shared" ref="E8:E36" si="0">C8+D8</f>
        <v>27942977.594099998</v>
      </c>
      <c r="F8" s="498">
        <v>5933824.3600000003</v>
      </c>
      <c r="G8" s="498">
        <v>8917918.1224000007</v>
      </c>
      <c r="H8" s="499">
        <f t="shared" ref="H8:H36" si="1">F8+G8</f>
        <v>14851742.4824</v>
      </c>
      <c r="J8" s="505"/>
      <c r="K8" s="505"/>
      <c r="L8" s="505"/>
      <c r="M8" s="505"/>
      <c r="N8" s="505"/>
      <c r="O8" s="505"/>
    </row>
    <row r="9" spans="1:15">
      <c r="A9" s="331">
        <v>1.2</v>
      </c>
      <c r="B9" s="333" t="s">
        <v>563</v>
      </c>
      <c r="C9" s="498">
        <v>7585253.3399999999</v>
      </c>
      <c r="D9" s="498">
        <v>205410301.74948928</v>
      </c>
      <c r="E9" s="499">
        <f t="shared" si="0"/>
        <v>212995555.08948928</v>
      </c>
      <c r="F9" s="498">
        <v>6716301.7199999997</v>
      </c>
      <c r="G9" s="498">
        <v>204570764.70160732</v>
      </c>
      <c r="H9" s="499">
        <f t="shared" si="1"/>
        <v>211287066.42160732</v>
      </c>
      <c r="J9" s="505"/>
      <c r="K9" s="505"/>
      <c r="L9" s="505"/>
      <c r="M9" s="505"/>
      <c r="N9" s="505"/>
      <c r="O9" s="505"/>
    </row>
    <row r="10" spans="1:15">
      <c r="A10" s="331">
        <v>1.3</v>
      </c>
      <c r="B10" s="333" t="s">
        <v>564</v>
      </c>
      <c r="C10" s="498">
        <v>30019957.901553158</v>
      </c>
      <c r="D10" s="498">
        <v>268072407.59160003</v>
      </c>
      <c r="E10" s="499">
        <f t="shared" si="0"/>
        <v>298092365.49315321</v>
      </c>
      <c r="F10" s="498">
        <v>25413.440000000002</v>
      </c>
      <c r="G10" s="498">
        <v>225168696.40516636</v>
      </c>
      <c r="H10" s="499">
        <f t="shared" si="1"/>
        <v>225194109.84516636</v>
      </c>
      <c r="J10" s="505"/>
      <c r="K10" s="505"/>
      <c r="L10" s="505"/>
      <c r="M10" s="505"/>
      <c r="N10" s="505"/>
      <c r="O10" s="505"/>
    </row>
    <row r="11" spans="1:15">
      <c r="A11" s="331">
        <v>2</v>
      </c>
      <c r="B11" s="334" t="s">
        <v>565</v>
      </c>
      <c r="C11" s="498">
        <v>0</v>
      </c>
      <c r="D11" s="498">
        <v>0</v>
      </c>
      <c r="E11" s="499">
        <f t="shared" si="0"/>
        <v>0</v>
      </c>
      <c r="F11" s="498">
        <v>0</v>
      </c>
      <c r="G11" s="498">
        <v>0</v>
      </c>
      <c r="H11" s="499">
        <f t="shared" si="1"/>
        <v>0</v>
      </c>
      <c r="J11" s="505"/>
      <c r="K11" s="505"/>
      <c r="L11" s="505"/>
      <c r="M11" s="505"/>
      <c r="N11" s="505"/>
      <c r="O11" s="505"/>
    </row>
    <row r="12" spans="1:15">
      <c r="A12" s="331">
        <v>2.1</v>
      </c>
      <c r="B12" s="335" t="s">
        <v>566</v>
      </c>
      <c r="C12" s="498">
        <v>0</v>
      </c>
      <c r="D12" s="498">
        <v>0</v>
      </c>
      <c r="E12" s="499">
        <f t="shared" si="0"/>
        <v>0</v>
      </c>
      <c r="F12" s="498">
        <v>0</v>
      </c>
      <c r="G12" s="498">
        <v>0</v>
      </c>
      <c r="H12" s="499">
        <f t="shared" si="1"/>
        <v>0</v>
      </c>
      <c r="J12" s="505"/>
      <c r="K12" s="505"/>
      <c r="L12" s="505"/>
      <c r="M12" s="505"/>
      <c r="N12" s="505"/>
      <c r="O12" s="505"/>
    </row>
    <row r="13" spans="1:15" ht="26.45" customHeight="1">
      <c r="A13" s="331">
        <v>3</v>
      </c>
      <c r="B13" s="336" t="s">
        <v>567</v>
      </c>
      <c r="C13" s="498">
        <v>0</v>
      </c>
      <c r="D13" s="498">
        <v>0</v>
      </c>
      <c r="E13" s="499">
        <f t="shared" si="0"/>
        <v>0</v>
      </c>
      <c r="F13" s="498">
        <v>0</v>
      </c>
      <c r="G13" s="498">
        <v>0</v>
      </c>
      <c r="H13" s="499">
        <f t="shared" si="1"/>
        <v>0</v>
      </c>
      <c r="J13" s="505"/>
      <c r="K13" s="505"/>
      <c r="L13" s="505"/>
      <c r="M13" s="505"/>
      <c r="N13" s="505"/>
      <c r="O13" s="505"/>
    </row>
    <row r="14" spans="1:15" ht="26.45" customHeight="1">
      <c r="A14" s="331">
        <v>4</v>
      </c>
      <c r="B14" s="337" t="s">
        <v>568</v>
      </c>
      <c r="C14" s="498">
        <v>0</v>
      </c>
      <c r="D14" s="498">
        <v>0</v>
      </c>
      <c r="E14" s="499">
        <f t="shared" si="0"/>
        <v>0</v>
      </c>
      <c r="F14" s="498">
        <v>0</v>
      </c>
      <c r="G14" s="498">
        <v>0</v>
      </c>
      <c r="H14" s="499">
        <f t="shared" si="1"/>
        <v>0</v>
      </c>
      <c r="J14" s="505"/>
      <c r="K14" s="505"/>
      <c r="L14" s="505"/>
      <c r="M14" s="505"/>
      <c r="N14" s="505"/>
      <c r="O14" s="505"/>
    </row>
    <row r="15" spans="1:15" ht="24.6" customHeight="1">
      <c r="A15" s="331">
        <v>5</v>
      </c>
      <c r="B15" s="338" t="s">
        <v>569</v>
      </c>
      <c r="C15" s="500">
        <f>SUM(C16:C18)</f>
        <v>7410814.3099999996</v>
      </c>
      <c r="D15" s="500">
        <f>SUM(D16:D18)</f>
        <v>0</v>
      </c>
      <c r="E15" s="501">
        <f t="shared" si="0"/>
        <v>7410814.3099999996</v>
      </c>
      <c r="F15" s="500">
        <f>SUM(F16:F18)</f>
        <v>7111300</v>
      </c>
      <c r="G15" s="500">
        <f>SUM(G16:G18)</f>
        <v>0</v>
      </c>
      <c r="H15" s="501">
        <f t="shared" si="1"/>
        <v>7111300</v>
      </c>
      <c r="J15" s="505"/>
      <c r="K15" s="505"/>
      <c r="L15" s="505"/>
      <c r="M15" s="505"/>
      <c r="N15" s="505"/>
      <c r="O15" s="505"/>
    </row>
    <row r="16" spans="1:15">
      <c r="A16" s="331">
        <v>5.0999999999999996</v>
      </c>
      <c r="B16" s="339" t="s">
        <v>570</v>
      </c>
      <c r="C16" s="498">
        <v>168050</v>
      </c>
      <c r="D16" s="498">
        <v>0</v>
      </c>
      <c r="E16" s="499">
        <f t="shared" si="0"/>
        <v>168050</v>
      </c>
      <c r="F16" s="498">
        <v>161000</v>
      </c>
      <c r="G16" s="498">
        <v>0</v>
      </c>
      <c r="H16" s="499">
        <f t="shared" si="1"/>
        <v>161000</v>
      </c>
      <c r="J16" s="505"/>
      <c r="K16" s="505"/>
      <c r="L16" s="505"/>
      <c r="M16" s="505"/>
      <c r="N16" s="505"/>
      <c r="O16" s="505"/>
    </row>
    <row r="17" spans="1:15">
      <c r="A17" s="331">
        <v>5.2</v>
      </c>
      <c r="B17" s="339" t="s">
        <v>571</v>
      </c>
      <c r="C17" s="498">
        <v>7242764.3099999996</v>
      </c>
      <c r="D17" s="498">
        <v>0</v>
      </c>
      <c r="E17" s="499">
        <f t="shared" si="0"/>
        <v>7242764.3099999996</v>
      </c>
      <c r="F17" s="498">
        <v>6950300</v>
      </c>
      <c r="G17" s="498">
        <v>0</v>
      </c>
      <c r="H17" s="499">
        <f t="shared" si="1"/>
        <v>6950300</v>
      </c>
      <c r="J17" s="505"/>
      <c r="K17" s="505"/>
      <c r="L17" s="505"/>
      <c r="M17" s="505"/>
      <c r="N17" s="505"/>
      <c r="O17" s="505"/>
    </row>
    <row r="18" spans="1:15">
      <c r="A18" s="331">
        <v>5.3</v>
      </c>
      <c r="B18" s="340" t="s">
        <v>572</v>
      </c>
      <c r="C18" s="498">
        <v>0</v>
      </c>
      <c r="D18" s="498">
        <v>0</v>
      </c>
      <c r="E18" s="499">
        <f t="shared" si="0"/>
        <v>0</v>
      </c>
      <c r="F18" s="498">
        <v>0</v>
      </c>
      <c r="G18" s="498">
        <v>0</v>
      </c>
      <c r="H18" s="499">
        <f t="shared" si="1"/>
        <v>0</v>
      </c>
      <c r="J18" s="505"/>
      <c r="K18" s="505"/>
      <c r="L18" s="505"/>
      <c r="M18" s="505"/>
      <c r="N18" s="505"/>
      <c r="O18" s="505"/>
    </row>
    <row r="19" spans="1:15">
      <c r="A19" s="331">
        <v>6</v>
      </c>
      <c r="B19" s="336" t="s">
        <v>573</v>
      </c>
      <c r="C19" s="498">
        <f>SUM(C20:C21)</f>
        <v>331780008.33429497</v>
      </c>
      <c r="D19" s="498">
        <f>SUM(D20:D21)</f>
        <v>447081539.2983287</v>
      </c>
      <c r="E19" s="499">
        <f t="shared" si="0"/>
        <v>778861547.63262367</v>
      </c>
      <c r="F19" s="498">
        <f>SUM(F20:F21)</f>
        <v>368531131.48678303</v>
      </c>
      <c r="G19" s="498">
        <f>SUM(G20:G21)</f>
        <v>584692097.66022825</v>
      </c>
      <c r="H19" s="499">
        <f t="shared" si="1"/>
        <v>953223229.14701128</v>
      </c>
      <c r="J19" s="505"/>
      <c r="K19" s="505"/>
      <c r="L19" s="505"/>
      <c r="M19" s="505"/>
      <c r="N19" s="505"/>
      <c r="O19" s="505"/>
    </row>
    <row r="20" spans="1:15">
      <c r="A20" s="331">
        <v>6.1</v>
      </c>
      <c r="B20" s="339" t="s">
        <v>571</v>
      </c>
      <c r="C20" s="498">
        <v>40262675.318470776</v>
      </c>
      <c r="D20" s="498">
        <v>0</v>
      </c>
      <c r="E20" s="499">
        <f t="shared" si="0"/>
        <v>40262675.318470776</v>
      </c>
      <c r="F20" s="498">
        <v>26118155.912330315</v>
      </c>
      <c r="G20" s="498">
        <v>0</v>
      </c>
      <c r="H20" s="499">
        <f t="shared" si="1"/>
        <v>26118155.912330315</v>
      </c>
      <c r="J20" s="505"/>
      <c r="K20" s="505"/>
      <c r="L20" s="505"/>
      <c r="M20" s="505"/>
      <c r="N20" s="505"/>
      <c r="O20" s="505"/>
    </row>
    <row r="21" spans="1:15">
      <c r="A21" s="331">
        <v>6.2</v>
      </c>
      <c r="B21" s="340" t="s">
        <v>572</v>
      </c>
      <c r="C21" s="498">
        <v>291517333.0158242</v>
      </c>
      <c r="D21" s="498">
        <v>447081539.2983287</v>
      </c>
      <c r="E21" s="499">
        <f t="shared" si="0"/>
        <v>738598872.31415296</v>
      </c>
      <c r="F21" s="498">
        <v>342412975.5744527</v>
      </c>
      <c r="G21" s="498">
        <v>584692097.66022825</v>
      </c>
      <c r="H21" s="499">
        <f t="shared" si="1"/>
        <v>927105073.23468089</v>
      </c>
      <c r="J21" s="505"/>
      <c r="K21" s="505"/>
      <c r="L21" s="505"/>
      <c r="M21" s="505"/>
      <c r="N21" s="505"/>
      <c r="O21" s="505"/>
    </row>
    <row r="22" spans="1:15">
      <c r="A22" s="331">
        <v>7</v>
      </c>
      <c r="B22" s="334" t="s">
        <v>574</v>
      </c>
      <c r="C22" s="498">
        <v>9372300</v>
      </c>
      <c r="D22" s="498">
        <v>0</v>
      </c>
      <c r="E22" s="499">
        <f t="shared" si="0"/>
        <v>9372300</v>
      </c>
      <c r="F22" s="498">
        <v>9372300</v>
      </c>
      <c r="G22" s="498">
        <v>0</v>
      </c>
      <c r="H22" s="499">
        <f t="shared" si="1"/>
        <v>9372300</v>
      </c>
      <c r="J22" s="505"/>
      <c r="K22" s="505"/>
      <c r="L22" s="505"/>
      <c r="M22" s="505"/>
      <c r="N22" s="505"/>
      <c r="O22" s="505"/>
    </row>
    <row r="23" spans="1:15">
      <c r="A23" s="331">
        <v>8</v>
      </c>
      <c r="B23" s="341" t="s">
        <v>575</v>
      </c>
      <c r="C23" s="498">
        <v>101992527.52584001</v>
      </c>
      <c r="D23" s="498">
        <v>0</v>
      </c>
      <c r="E23" s="499">
        <f t="shared" si="0"/>
        <v>101992527.52584001</v>
      </c>
      <c r="F23" s="498">
        <v>70198196.804447442</v>
      </c>
      <c r="G23" s="498">
        <v>0</v>
      </c>
      <c r="H23" s="499">
        <f t="shared" si="1"/>
        <v>70198196.804447442</v>
      </c>
      <c r="J23" s="505"/>
      <c r="K23" s="505"/>
      <c r="L23" s="505"/>
      <c r="M23" s="505"/>
      <c r="N23" s="505"/>
      <c r="O23" s="505"/>
    </row>
    <row r="24" spans="1:15">
      <c r="A24" s="331">
        <v>9</v>
      </c>
      <c r="B24" s="337" t="s">
        <v>576</v>
      </c>
      <c r="C24" s="498">
        <f>SUM(C25:C26)</f>
        <v>13085692.066943217</v>
      </c>
      <c r="D24" s="498">
        <f>SUM(D25:D26)</f>
        <v>0</v>
      </c>
      <c r="E24" s="499">
        <f t="shared" si="0"/>
        <v>13085692.066943217</v>
      </c>
      <c r="F24" s="498">
        <f>SUM(F25:F26)</f>
        <v>14848879.187704688</v>
      </c>
      <c r="G24" s="498">
        <f>SUM(G25:G26)</f>
        <v>0</v>
      </c>
      <c r="H24" s="499">
        <f t="shared" si="1"/>
        <v>14848879.187704688</v>
      </c>
      <c r="J24" s="505"/>
      <c r="K24" s="505"/>
      <c r="L24" s="505"/>
      <c r="M24" s="505"/>
      <c r="N24" s="505"/>
      <c r="O24" s="505"/>
    </row>
    <row r="25" spans="1:15">
      <c r="A25" s="331">
        <v>9.1</v>
      </c>
      <c r="B25" s="339" t="s">
        <v>577</v>
      </c>
      <c r="C25" s="498">
        <v>13085692.066943217</v>
      </c>
      <c r="D25" s="498">
        <v>0</v>
      </c>
      <c r="E25" s="499">
        <f t="shared" si="0"/>
        <v>13085692.066943217</v>
      </c>
      <c r="F25" s="498">
        <v>14848879.187704688</v>
      </c>
      <c r="G25" s="498">
        <v>0</v>
      </c>
      <c r="H25" s="499">
        <f t="shared" si="1"/>
        <v>14848879.187704688</v>
      </c>
      <c r="J25" s="505"/>
      <c r="K25" s="505"/>
      <c r="L25" s="505"/>
      <c r="M25" s="505"/>
      <c r="N25" s="505"/>
      <c r="O25" s="505"/>
    </row>
    <row r="26" spans="1:15">
      <c r="A26" s="331">
        <v>9.1999999999999993</v>
      </c>
      <c r="B26" s="339" t="s">
        <v>578</v>
      </c>
      <c r="C26" s="498">
        <v>0</v>
      </c>
      <c r="D26" s="498">
        <v>0</v>
      </c>
      <c r="E26" s="499">
        <f t="shared" si="0"/>
        <v>0</v>
      </c>
      <c r="F26" s="498">
        <v>0</v>
      </c>
      <c r="G26" s="498">
        <v>0</v>
      </c>
      <c r="H26" s="499">
        <f t="shared" si="1"/>
        <v>0</v>
      </c>
      <c r="J26" s="505"/>
      <c r="K26" s="505"/>
      <c r="L26" s="505"/>
      <c r="M26" s="505"/>
      <c r="N26" s="505"/>
      <c r="O26" s="505"/>
    </row>
    <row r="27" spans="1:15">
      <c r="A27" s="331">
        <v>10</v>
      </c>
      <c r="B27" s="337" t="s">
        <v>579</v>
      </c>
      <c r="C27" s="498">
        <f>SUM(C28:C29)</f>
        <v>5225549.9200000018</v>
      </c>
      <c r="D27" s="498">
        <f>SUM(D28:D29)</f>
        <v>0</v>
      </c>
      <c r="E27" s="499">
        <f t="shared" si="0"/>
        <v>5225549.9200000018</v>
      </c>
      <c r="F27" s="498">
        <f>SUM(F28:F29)</f>
        <v>3704163.94</v>
      </c>
      <c r="G27" s="498">
        <f>SUM(G28:G29)</f>
        <v>0</v>
      </c>
      <c r="H27" s="499">
        <f t="shared" si="1"/>
        <v>3704163.94</v>
      </c>
      <c r="J27" s="505"/>
      <c r="K27" s="505"/>
      <c r="L27" s="505"/>
      <c r="M27" s="505"/>
      <c r="N27" s="505"/>
      <c r="O27" s="505"/>
    </row>
    <row r="28" spans="1:15">
      <c r="A28" s="331">
        <v>10.1</v>
      </c>
      <c r="B28" s="339" t="s">
        <v>580</v>
      </c>
      <c r="C28" s="498">
        <v>0</v>
      </c>
      <c r="D28" s="498">
        <v>0</v>
      </c>
      <c r="E28" s="499">
        <f t="shared" si="0"/>
        <v>0</v>
      </c>
      <c r="F28" s="498">
        <v>0</v>
      </c>
      <c r="G28" s="498">
        <v>0</v>
      </c>
      <c r="H28" s="499">
        <f t="shared" si="1"/>
        <v>0</v>
      </c>
      <c r="J28" s="505"/>
      <c r="K28" s="505"/>
      <c r="L28" s="505"/>
      <c r="M28" s="505"/>
      <c r="N28" s="505"/>
      <c r="O28" s="505"/>
    </row>
    <row r="29" spans="1:15">
      <c r="A29" s="331">
        <v>10.199999999999999</v>
      </c>
      <c r="B29" s="339" t="s">
        <v>581</v>
      </c>
      <c r="C29" s="498">
        <v>5225549.9200000018</v>
      </c>
      <c r="D29" s="498">
        <v>0</v>
      </c>
      <c r="E29" s="499">
        <f t="shared" si="0"/>
        <v>5225549.9200000018</v>
      </c>
      <c r="F29" s="498">
        <v>3704163.94</v>
      </c>
      <c r="G29" s="498">
        <v>0</v>
      </c>
      <c r="H29" s="499">
        <f t="shared" si="1"/>
        <v>3704163.94</v>
      </c>
      <c r="J29" s="505"/>
      <c r="K29" s="505"/>
      <c r="L29" s="505"/>
      <c r="M29" s="505"/>
      <c r="N29" s="505"/>
      <c r="O29" s="505"/>
    </row>
    <row r="30" spans="1:15">
      <c r="A30" s="331">
        <v>11</v>
      </c>
      <c r="B30" s="337" t="s">
        <v>582</v>
      </c>
      <c r="C30" s="498">
        <f>SUM(C31:C32)</f>
        <v>0</v>
      </c>
      <c r="D30" s="498">
        <f>SUM(D31:D32)</f>
        <v>0</v>
      </c>
      <c r="E30" s="499">
        <f t="shared" si="0"/>
        <v>0</v>
      </c>
      <c r="F30" s="498">
        <f>SUM(F31:F32)</f>
        <v>1539726.62</v>
      </c>
      <c r="G30" s="498">
        <f>SUM(G31:G32)</f>
        <v>0</v>
      </c>
      <c r="H30" s="499">
        <f t="shared" si="1"/>
        <v>1539726.62</v>
      </c>
      <c r="J30" s="505"/>
      <c r="K30" s="505"/>
      <c r="L30" s="505"/>
      <c r="M30" s="505"/>
      <c r="N30" s="505"/>
      <c r="O30" s="505"/>
    </row>
    <row r="31" spans="1:15">
      <c r="A31" s="331">
        <v>11.1</v>
      </c>
      <c r="B31" s="339" t="s">
        <v>583</v>
      </c>
      <c r="C31" s="498">
        <v>0</v>
      </c>
      <c r="D31" s="498">
        <v>0</v>
      </c>
      <c r="E31" s="499">
        <f t="shared" si="0"/>
        <v>0</v>
      </c>
      <c r="F31" s="498">
        <v>1539726.62</v>
      </c>
      <c r="G31" s="498">
        <v>0</v>
      </c>
      <c r="H31" s="499">
        <f t="shared" si="1"/>
        <v>1539726.62</v>
      </c>
      <c r="J31" s="505"/>
      <c r="K31" s="505"/>
      <c r="L31" s="505"/>
      <c r="M31" s="505"/>
      <c r="N31" s="505"/>
      <c r="O31" s="505"/>
    </row>
    <row r="32" spans="1:15">
      <c r="A32" s="331">
        <v>11.2</v>
      </c>
      <c r="B32" s="339" t="s">
        <v>584</v>
      </c>
      <c r="C32" s="498">
        <v>0</v>
      </c>
      <c r="D32" s="498">
        <v>0</v>
      </c>
      <c r="E32" s="499">
        <f t="shared" si="0"/>
        <v>0</v>
      </c>
      <c r="F32" s="498">
        <v>0</v>
      </c>
      <c r="G32" s="498">
        <v>0</v>
      </c>
      <c r="H32" s="499">
        <f t="shared" si="1"/>
        <v>0</v>
      </c>
      <c r="J32" s="505"/>
      <c r="K32" s="505"/>
      <c r="L32" s="505"/>
      <c r="M32" s="505"/>
      <c r="N32" s="505"/>
      <c r="O32" s="505"/>
    </row>
    <row r="33" spans="1:15">
      <c r="A33" s="331">
        <v>13</v>
      </c>
      <c r="B33" s="337" t="s">
        <v>585</v>
      </c>
      <c r="C33" s="498">
        <v>3745171.4200000009</v>
      </c>
      <c r="D33" s="498">
        <v>298986.42809999996</v>
      </c>
      <c r="E33" s="499">
        <f t="shared" si="0"/>
        <v>4044157.848100001</v>
      </c>
      <c r="F33" s="498">
        <v>2144323.1399999987</v>
      </c>
      <c r="G33" s="498">
        <v>386265.7439</v>
      </c>
      <c r="H33" s="499">
        <f t="shared" si="1"/>
        <v>2530588.8838999989</v>
      </c>
      <c r="J33" s="505"/>
      <c r="K33" s="505"/>
      <c r="L33" s="505"/>
      <c r="M33" s="505"/>
      <c r="N33" s="505"/>
      <c r="O33" s="505"/>
    </row>
    <row r="34" spans="1:15">
      <c r="A34" s="331">
        <v>13.1</v>
      </c>
      <c r="B34" s="342" t="s">
        <v>586</v>
      </c>
      <c r="C34" s="498">
        <v>0</v>
      </c>
      <c r="D34" s="498">
        <v>0</v>
      </c>
      <c r="E34" s="499">
        <f t="shared" si="0"/>
        <v>0</v>
      </c>
      <c r="F34" s="498">
        <v>0</v>
      </c>
      <c r="G34" s="498">
        <v>0</v>
      </c>
      <c r="H34" s="499">
        <f t="shared" si="1"/>
        <v>0</v>
      </c>
      <c r="J34" s="505"/>
      <c r="K34" s="505"/>
      <c r="L34" s="505"/>
      <c r="M34" s="505"/>
      <c r="N34" s="505"/>
      <c r="O34" s="505"/>
    </row>
    <row r="35" spans="1:15">
      <c r="A35" s="331">
        <v>13.2</v>
      </c>
      <c r="B35" s="342" t="s">
        <v>587</v>
      </c>
      <c r="C35" s="498">
        <v>0</v>
      </c>
      <c r="D35" s="498">
        <v>0</v>
      </c>
      <c r="E35" s="499">
        <f t="shared" si="0"/>
        <v>0</v>
      </c>
      <c r="F35" s="498">
        <v>0</v>
      </c>
      <c r="G35" s="498">
        <v>0</v>
      </c>
      <c r="H35" s="499">
        <f t="shared" si="1"/>
        <v>0</v>
      </c>
      <c r="J35" s="505"/>
      <c r="K35" s="505"/>
      <c r="L35" s="505"/>
      <c r="M35" s="505"/>
      <c r="N35" s="505"/>
      <c r="O35" s="505"/>
    </row>
    <row r="36" spans="1:15">
      <c r="A36" s="331">
        <v>14</v>
      </c>
      <c r="B36" s="343" t="s">
        <v>588</v>
      </c>
      <c r="C36" s="498">
        <f>SUM(C7,C11,C13,C14,C15,C19,C22,C23,C24,C27,C30,C33)</f>
        <v>519013443.91863137</v>
      </c>
      <c r="D36" s="498">
        <f>SUM(D7,D11,D13,D14,D15,D19,D22,D23,D24,D27,D30,D33)</f>
        <v>940010043.56161797</v>
      </c>
      <c r="E36" s="499">
        <f t="shared" si="0"/>
        <v>1459023487.4802494</v>
      </c>
      <c r="F36" s="498">
        <f>SUM(F7,F11,F13,F14,F15,F19,F22,F23,F24,F27,F30,F33)</f>
        <v>490125560.69893509</v>
      </c>
      <c r="G36" s="498">
        <f>SUM(G7,G11,G13,G14,G15,G19,G22,G23,G24,G27,G30,G33)</f>
        <v>1023735742.6333019</v>
      </c>
      <c r="H36" s="499">
        <f t="shared" si="1"/>
        <v>1513861303.332237</v>
      </c>
      <c r="J36" s="505"/>
      <c r="K36" s="505"/>
      <c r="L36" s="505"/>
      <c r="M36" s="505"/>
      <c r="N36" s="505"/>
      <c r="O36" s="505"/>
    </row>
    <row r="37" spans="1:15" ht="22.5" customHeight="1">
      <c r="A37" s="331"/>
      <c r="B37" s="344" t="s">
        <v>589</v>
      </c>
      <c r="C37" s="677"/>
      <c r="D37" s="678"/>
      <c r="E37" s="678"/>
      <c r="F37" s="678"/>
      <c r="G37" s="678"/>
      <c r="H37" s="679"/>
      <c r="J37" s="505"/>
      <c r="K37" s="505"/>
      <c r="L37" s="505"/>
      <c r="M37" s="505"/>
      <c r="N37" s="505"/>
      <c r="O37" s="505"/>
    </row>
    <row r="38" spans="1:15">
      <c r="A38" s="331">
        <v>15</v>
      </c>
      <c r="B38" s="345" t="s">
        <v>590</v>
      </c>
      <c r="C38" s="502">
        <v>0</v>
      </c>
      <c r="D38" s="502">
        <v>0</v>
      </c>
      <c r="E38" s="503">
        <f>C38+D38</f>
        <v>0</v>
      </c>
      <c r="F38" s="502">
        <v>0</v>
      </c>
      <c r="G38" s="502">
        <v>0</v>
      </c>
      <c r="H38" s="503">
        <f>F38+G38</f>
        <v>0</v>
      </c>
      <c r="J38" s="505"/>
      <c r="K38" s="505"/>
      <c r="L38" s="505"/>
      <c r="M38" s="505"/>
      <c r="N38" s="505"/>
      <c r="O38" s="505"/>
    </row>
    <row r="39" spans="1:15">
      <c r="A39" s="346">
        <v>15.1</v>
      </c>
      <c r="B39" s="347" t="s">
        <v>566</v>
      </c>
      <c r="C39" s="502">
        <v>0</v>
      </c>
      <c r="D39" s="502">
        <v>0</v>
      </c>
      <c r="E39" s="503">
        <f t="shared" ref="E39:E53" si="2">C39+D39</f>
        <v>0</v>
      </c>
      <c r="F39" s="502">
        <v>0</v>
      </c>
      <c r="G39" s="502">
        <v>0</v>
      </c>
      <c r="H39" s="503">
        <f t="shared" ref="H39:H53" si="3">F39+G39</f>
        <v>0</v>
      </c>
      <c r="J39" s="505"/>
      <c r="K39" s="505"/>
      <c r="L39" s="505"/>
      <c r="M39" s="505"/>
      <c r="N39" s="505"/>
      <c r="O39" s="505"/>
    </row>
    <row r="40" spans="1:15" ht="24" customHeight="1">
      <c r="A40" s="346">
        <v>16</v>
      </c>
      <c r="B40" s="334" t="s">
        <v>591</v>
      </c>
      <c r="C40" s="502">
        <v>0</v>
      </c>
      <c r="D40" s="502">
        <v>0</v>
      </c>
      <c r="E40" s="503">
        <f t="shared" si="2"/>
        <v>0</v>
      </c>
      <c r="F40" s="502">
        <v>446431.01</v>
      </c>
      <c r="G40" s="502">
        <v>0</v>
      </c>
      <c r="H40" s="503">
        <f t="shared" si="3"/>
        <v>446431.01</v>
      </c>
      <c r="J40" s="505"/>
      <c r="K40" s="505"/>
      <c r="L40" s="505"/>
      <c r="M40" s="505"/>
      <c r="N40" s="505"/>
      <c r="O40" s="505"/>
    </row>
    <row r="41" spans="1:15">
      <c r="A41" s="346">
        <v>17</v>
      </c>
      <c r="B41" s="334" t="s">
        <v>592</v>
      </c>
      <c r="C41" s="502">
        <f>SUM(C42:C45)</f>
        <v>176091182.43513331</v>
      </c>
      <c r="D41" s="502">
        <f>SUM(D42:D45)</f>
        <v>814362782.42577517</v>
      </c>
      <c r="E41" s="503">
        <f t="shared" si="2"/>
        <v>990453964.86090851</v>
      </c>
      <c r="F41" s="502">
        <f>SUM(F42:F45)</f>
        <v>146522388.48908767</v>
      </c>
      <c r="G41" s="502">
        <f>SUM(G42:G45)</f>
        <v>902957962.96480024</v>
      </c>
      <c r="H41" s="503">
        <f t="shared" si="3"/>
        <v>1049480351.4538879</v>
      </c>
      <c r="J41" s="505"/>
      <c r="K41" s="505"/>
      <c r="L41" s="505"/>
      <c r="M41" s="505"/>
      <c r="N41" s="505"/>
      <c r="O41" s="505"/>
    </row>
    <row r="42" spans="1:15">
      <c r="A42" s="346">
        <v>17.100000000000001</v>
      </c>
      <c r="B42" s="348" t="s">
        <v>593</v>
      </c>
      <c r="C42" s="502">
        <v>173592731.72999999</v>
      </c>
      <c r="D42" s="502">
        <v>814252002.29620004</v>
      </c>
      <c r="E42" s="503">
        <f t="shared" si="2"/>
        <v>987844734.02620006</v>
      </c>
      <c r="F42" s="502">
        <v>143139527.13999999</v>
      </c>
      <c r="G42" s="502">
        <v>902778211.84480023</v>
      </c>
      <c r="H42" s="503">
        <f t="shared" si="3"/>
        <v>1045917738.9848002</v>
      </c>
      <c r="J42" s="505"/>
      <c r="K42" s="505"/>
      <c r="L42" s="505"/>
      <c r="M42" s="505"/>
      <c r="N42" s="505"/>
      <c r="O42" s="505"/>
    </row>
    <row r="43" spans="1:15">
      <c r="A43" s="346">
        <v>17.2</v>
      </c>
      <c r="B43" s="349" t="s">
        <v>594</v>
      </c>
      <c r="C43" s="502">
        <v>0</v>
      </c>
      <c r="D43" s="502">
        <v>0</v>
      </c>
      <c r="E43" s="503">
        <f t="shared" si="2"/>
        <v>0</v>
      </c>
      <c r="F43" s="502">
        <v>0</v>
      </c>
      <c r="G43" s="502">
        <v>0</v>
      </c>
      <c r="H43" s="503">
        <f t="shared" si="3"/>
        <v>0</v>
      </c>
      <c r="J43" s="505"/>
      <c r="K43" s="505"/>
      <c r="L43" s="505"/>
      <c r="M43" s="505"/>
      <c r="N43" s="505"/>
      <c r="O43" s="505"/>
    </row>
    <row r="44" spans="1:15">
      <c r="A44" s="346">
        <v>17.3</v>
      </c>
      <c r="B44" s="348" t="s">
        <v>595</v>
      </c>
      <c r="C44" s="502">
        <v>0</v>
      </c>
      <c r="D44" s="502">
        <v>0</v>
      </c>
      <c r="E44" s="503">
        <f t="shared" si="2"/>
        <v>0</v>
      </c>
      <c r="F44" s="502">
        <v>0</v>
      </c>
      <c r="G44" s="502">
        <v>0</v>
      </c>
      <c r="H44" s="503">
        <f t="shared" si="3"/>
        <v>0</v>
      </c>
      <c r="J44" s="505"/>
      <c r="K44" s="505"/>
      <c r="L44" s="505"/>
      <c r="M44" s="505"/>
      <c r="N44" s="505"/>
      <c r="O44" s="505"/>
    </row>
    <row r="45" spans="1:15">
      <c r="A45" s="346">
        <v>17.399999999999999</v>
      </c>
      <c r="B45" s="348" t="s">
        <v>596</v>
      </c>
      <c r="C45" s="502">
        <v>2498450.7051333198</v>
      </c>
      <c r="D45" s="502">
        <v>110780.12957511201</v>
      </c>
      <c r="E45" s="503">
        <f t="shared" si="2"/>
        <v>2609230.8347084317</v>
      </c>
      <c r="F45" s="502">
        <v>3382861.3490876802</v>
      </c>
      <c r="G45" s="502">
        <v>179751.11999999997</v>
      </c>
      <c r="H45" s="503">
        <f t="shared" si="3"/>
        <v>3562612.4690876803</v>
      </c>
      <c r="J45" s="505"/>
      <c r="K45" s="505"/>
      <c r="L45" s="505"/>
      <c r="M45" s="505"/>
      <c r="N45" s="505"/>
      <c r="O45" s="505"/>
    </row>
    <row r="46" spans="1:15">
      <c r="A46" s="346">
        <v>18</v>
      </c>
      <c r="B46" s="337" t="s">
        <v>597</v>
      </c>
      <c r="C46" s="502">
        <v>233788.65203073085</v>
      </c>
      <c r="D46" s="502">
        <v>113218.37941681725</v>
      </c>
      <c r="E46" s="503">
        <f t="shared" si="2"/>
        <v>347007.03144754807</v>
      </c>
      <c r="F46" s="502">
        <v>1443527.637461978</v>
      </c>
      <c r="G46" s="502">
        <v>540110.69475260517</v>
      </c>
      <c r="H46" s="503">
        <f t="shared" si="3"/>
        <v>1983638.3322145832</v>
      </c>
      <c r="J46" s="505"/>
      <c r="K46" s="505"/>
      <c r="L46" s="505"/>
      <c r="M46" s="505"/>
      <c r="N46" s="505"/>
      <c r="O46" s="505"/>
    </row>
    <row r="47" spans="1:15">
      <c r="A47" s="346">
        <v>19</v>
      </c>
      <c r="B47" s="337" t="s">
        <v>598</v>
      </c>
      <c r="C47" s="502">
        <f>SUM(C48:C49)</f>
        <v>8925698.6028288882</v>
      </c>
      <c r="D47" s="502">
        <f>SUM(D48:D49)</f>
        <v>0</v>
      </c>
      <c r="E47" s="503">
        <f t="shared" si="2"/>
        <v>8925698.6028288882</v>
      </c>
      <c r="F47" s="502">
        <f>SUM(F48:F49)</f>
        <v>7567436.510701742</v>
      </c>
      <c r="G47" s="502">
        <f>SUM(G48:G49)</f>
        <v>0</v>
      </c>
      <c r="H47" s="503">
        <f t="shared" si="3"/>
        <v>7567436.510701742</v>
      </c>
      <c r="J47" s="505"/>
      <c r="K47" s="505"/>
      <c r="L47" s="505"/>
      <c r="M47" s="505"/>
      <c r="N47" s="505"/>
      <c r="O47" s="505"/>
    </row>
    <row r="48" spans="1:15">
      <c r="A48" s="346">
        <v>19.100000000000001</v>
      </c>
      <c r="B48" s="350" t="s">
        <v>599</v>
      </c>
      <c r="C48" s="502">
        <v>8362831.9767030878</v>
      </c>
      <c r="D48" s="502">
        <v>0</v>
      </c>
      <c r="E48" s="503">
        <f t="shared" si="2"/>
        <v>8362831.9767030878</v>
      </c>
      <c r="F48" s="502">
        <v>0</v>
      </c>
      <c r="G48" s="502">
        <v>0</v>
      </c>
      <c r="H48" s="503">
        <f t="shared" si="3"/>
        <v>0</v>
      </c>
      <c r="J48" s="505"/>
      <c r="K48" s="505"/>
      <c r="L48" s="505"/>
      <c r="M48" s="505"/>
      <c r="N48" s="505"/>
      <c r="O48" s="505"/>
    </row>
    <row r="49" spans="1:15">
      <c r="A49" s="346">
        <v>19.2</v>
      </c>
      <c r="B49" s="351" t="s">
        <v>600</v>
      </c>
      <c r="C49" s="502">
        <v>562866.62612579996</v>
      </c>
      <c r="D49" s="502">
        <v>0</v>
      </c>
      <c r="E49" s="503">
        <f t="shared" si="2"/>
        <v>562866.62612579996</v>
      </c>
      <c r="F49" s="502">
        <v>7567436.510701742</v>
      </c>
      <c r="G49" s="502">
        <v>0</v>
      </c>
      <c r="H49" s="503">
        <f t="shared" si="3"/>
        <v>7567436.510701742</v>
      </c>
      <c r="J49" s="505"/>
      <c r="K49" s="505"/>
      <c r="L49" s="505"/>
      <c r="M49" s="505"/>
      <c r="N49" s="505"/>
      <c r="O49" s="505"/>
    </row>
    <row r="50" spans="1:15">
      <c r="A50" s="346">
        <v>20</v>
      </c>
      <c r="B50" s="352" t="s">
        <v>601</v>
      </c>
      <c r="C50" s="502">
        <v>0</v>
      </c>
      <c r="D50" s="502">
        <v>76026456.342699766</v>
      </c>
      <c r="E50" s="503">
        <f t="shared" si="2"/>
        <v>76026456.342699766</v>
      </c>
      <c r="F50" s="502">
        <v>0</v>
      </c>
      <c r="G50" s="502">
        <v>97124979.574499771</v>
      </c>
      <c r="H50" s="503">
        <f t="shared" si="3"/>
        <v>97124979.574499771</v>
      </c>
      <c r="J50" s="505"/>
      <c r="K50" s="505"/>
      <c r="L50" s="505"/>
      <c r="M50" s="505"/>
      <c r="N50" s="505"/>
      <c r="O50" s="505"/>
    </row>
    <row r="51" spans="1:15">
      <c r="A51" s="346">
        <v>21</v>
      </c>
      <c r="B51" s="341" t="s">
        <v>602</v>
      </c>
      <c r="C51" s="502">
        <v>349831.56040000007</v>
      </c>
      <c r="D51" s="502">
        <v>6623.4041000001016</v>
      </c>
      <c r="E51" s="503">
        <f t="shared" si="2"/>
        <v>356454.96450000018</v>
      </c>
      <c r="F51" s="502">
        <v>332400.77000000014</v>
      </c>
      <c r="G51" s="502">
        <v>188808.22950000002</v>
      </c>
      <c r="H51" s="503">
        <f t="shared" si="3"/>
        <v>521208.99950000015</v>
      </c>
      <c r="J51" s="505"/>
      <c r="K51" s="505"/>
      <c r="L51" s="505"/>
      <c r="M51" s="505"/>
      <c r="N51" s="505"/>
      <c r="O51" s="505"/>
    </row>
    <row r="52" spans="1:15">
      <c r="A52" s="346">
        <v>21.1</v>
      </c>
      <c r="B52" s="349" t="s">
        <v>603</v>
      </c>
      <c r="C52" s="502">
        <v>0</v>
      </c>
      <c r="D52" s="502">
        <v>0</v>
      </c>
      <c r="E52" s="503">
        <f t="shared" si="2"/>
        <v>0</v>
      </c>
      <c r="F52" s="502">
        <v>0</v>
      </c>
      <c r="G52" s="502">
        <v>0</v>
      </c>
      <c r="H52" s="503">
        <f t="shared" si="3"/>
        <v>0</v>
      </c>
      <c r="J52" s="505"/>
      <c r="K52" s="505"/>
      <c r="L52" s="505"/>
      <c r="M52" s="505"/>
      <c r="N52" s="505"/>
      <c r="O52" s="505"/>
    </row>
    <row r="53" spans="1:15">
      <c r="A53" s="346">
        <v>22</v>
      </c>
      <c r="B53" s="353" t="s">
        <v>604</v>
      </c>
      <c r="C53" s="502">
        <f>SUM(C38,C40,C41,C46,C47,C50,C51)</f>
        <v>185600501.25039294</v>
      </c>
      <c r="D53" s="502">
        <f>SUM(D38,D40,D41,D46,D47,D50,D51)</f>
        <v>890509080.5519917</v>
      </c>
      <c r="E53" s="503">
        <f t="shared" si="2"/>
        <v>1076109581.8023846</v>
      </c>
      <c r="F53" s="502">
        <f>SUM(F38,F40,F41,F46,F47,F50,F51)</f>
        <v>156312184.41725141</v>
      </c>
      <c r="G53" s="502">
        <f>SUM(G38,G40,G41,G46,G47,G50,G51)</f>
        <v>1000811861.4635526</v>
      </c>
      <c r="H53" s="503">
        <f t="shared" si="3"/>
        <v>1157124045.8808041</v>
      </c>
      <c r="J53" s="505"/>
      <c r="K53" s="505"/>
      <c r="L53" s="505"/>
      <c r="M53" s="505"/>
      <c r="N53" s="505"/>
      <c r="O53" s="505"/>
    </row>
    <row r="54" spans="1:15" ht="24" customHeight="1">
      <c r="A54" s="346"/>
      <c r="B54" s="354" t="s">
        <v>605</v>
      </c>
      <c r="C54" s="669"/>
      <c r="D54" s="670"/>
      <c r="E54" s="670"/>
      <c r="F54" s="670"/>
      <c r="G54" s="670"/>
      <c r="H54" s="671"/>
      <c r="J54" s="505"/>
      <c r="K54" s="505"/>
      <c r="L54" s="505"/>
      <c r="M54" s="505"/>
      <c r="N54" s="505"/>
      <c r="O54" s="505"/>
    </row>
    <row r="55" spans="1:15">
      <c r="A55" s="346">
        <v>23</v>
      </c>
      <c r="B55" s="352" t="s">
        <v>606</v>
      </c>
      <c r="C55" s="502">
        <v>114430000</v>
      </c>
      <c r="D55" s="502">
        <v>0</v>
      </c>
      <c r="E55" s="503">
        <f>C55+D55</f>
        <v>114430000</v>
      </c>
      <c r="F55" s="502">
        <v>114430000</v>
      </c>
      <c r="G55" s="502">
        <v>0</v>
      </c>
      <c r="H55" s="503">
        <f>F55+G55</f>
        <v>114430000</v>
      </c>
      <c r="J55" s="505"/>
      <c r="K55" s="505"/>
      <c r="L55" s="505"/>
      <c r="M55" s="505"/>
      <c r="N55" s="505"/>
      <c r="O55" s="505"/>
    </row>
    <row r="56" spans="1:15">
      <c r="A56" s="346">
        <v>24</v>
      </c>
      <c r="B56" s="352" t="s">
        <v>607</v>
      </c>
      <c r="C56" s="502">
        <v>0</v>
      </c>
      <c r="D56" s="502">
        <v>0</v>
      </c>
      <c r="E56" s="503">
        <f t="shared" ref="E56:E69" si="4">C56+D56</f>
        <v>0</v>
      </c>
      <c r="F56" s="502">
        <v>0</v>
      </c>
      <c r="G56" s="502">
        <v>0</v>
      </c>
      <c r="H56" s="503">
        <f t="shared" ref="H56:H69" si="5">F56+G56</f>
        <v>0</v>
      </c>
      <c r="J56" s="505"/>
      <c r="K56" s="505"/>
      <c r="L56" s="505"/>
      <c r="M56" s="505"/>
      <c r="N56" s="505"/>
      <c r="O56" s="505"/>
    </row>
    <row r="57" spans="1:15">
      <c r="A57" s="346">
        <v>25</v>
      </c>
      <c r="B57" s="337" t="s">
        <v>608</v>
      </c>
      <c r="C57" s="502">
        <v>0</v>
      </c>
      <c r="D57" s="502">
        <v>0</v>
      </c>
      <c r="E57" s="503">
        <f t="shared" si="4"/>
        <v>0</v>
      </c>
      <c r="F57" s="502">
        <v>0</v>
      </c>
      <c r="G57" s="502">
        <v>0</v>
      </c>
      <c r="H57" s="503">
        <f t="shared" si="5"/>
        <v>0</v>
      </c>
      <c r="J57" s="505"/>
      <c r="K57" s="505"/>
      <c r="L57" s="505"/>
      <c r="M57" s="505"/>
      <c r="N57" s="505"/>
      <c r="O57" s="505"/>
    </row>
    <row r="58" spans="1:15">
      <c r="A58" s="346">
        <v>26</v>
      </c>
      <c r="B58" s="337" t="s">
        <v>609</v>
      </c>
      <c r="C58" s="502">
        <v>0</v>
      </c>
      <c r="D58" s="502">
        <v>0</v>
      </c>
      <c r="E58" s="503">
        <f t="shared" si="4"/>
        <v>0</v>
      </c>
      <c r="F58" s="502">
        <v>0</v>
      </c>
      <c r="G58" s="502">
        <v>0</v>
      </c>
      <c r="H58" s="503">
        <f t="shared" si="5"/>
        <v>0</v>
      </c>
      <c r="J58" s="505"/>
      <c r="K58" s="505"/>
      <c r="L58" s="505"/>
      <c r="M58" s="505"/>
      <c r="N58" s="505"/>
      <c r="O58" s="505"/>
    </row>
    <row r="59" spans="1:15">
      <c r="A59" s="346">
        <v>27</v>
      </c>
      <c r="B59" s="337" t="s">
        <v>610</v>
      </c>
      <c r="C59" s="502">
        <f>SUM(C60:C61)</f>
        <v>25763611.367281228</v>
      </c>
      <c r="D59" s="502">
        <f>SUM(D60:D61)</f>
        <v>0</v>
      </c>
      <c r="E59" s="503">
        <f t="shared" si="4"/>
        <v>25763611.367281228</v>
      </c>
      <c r="F59" s="502">
        <f>SUM(F60:F61)</f>
        <v>25763611.367281228</v>
      </c>
      <c r="G59" s="502">
        <f>SUM(G60:G61)</f>
        <v>0</v>
      </c>
      <c r="H59" s="503">
        <f t="shared" si="5"/>
        <v>25763611.367281228</v>
      </c>
      <c r="J59" s="505"/>
      <c r="K59" s="505"/>
      <c r="L59" s="505"/>
      <c r="M59" s="505"/>
      <c r="N59" s="505"/>
      <c r="O59" s="505"/>
    </row>
    <row r="60" spans="1:15">
      <c r="A60" s="346">
        <v>27.1</v>
      </c>
      <c r="B60" s="348" t="s">
        <v>611</v>
      </c>
      <c r="C60" s="502">
        <v>25763611.367281228</v>
      </c>
      <c r="D60" s="502">
        <v>0</v>
      </c>
      <c r="E60" s="503">
        <f t="shared" si="4"/>
        <v>25763611.367281228</v>
      </c>
      <c r="F60" s="502">
        <v>25763611.367281228</v>
      </c>
      <c r="G60" s="502">
        <v>0</v>
      </c>
      <c r="H60" s="503">
        <f t="shared" si="5"/>
        <v>25763611.367281228</v>
      </c>
      <c r="J60" s="505"/>
      <c r="K60" s="505"/>
      <c r="L60" s="505"/>
      <c r="M60" s="505"/>
      <c r="N60" s="505"/>
      <c r="O60" s="505"/>
    </row>
    <row r="61" spans="1:15">
      <c r="A61" s="346">
        <v>27.2</v>
      </c>
      <c r="B61" s="348" t="s">
        <v>612</v>
      </c>
      <c r="C61" s="502">
        <v>0</v>
      </c>
      <c r="D61" s="502">
        <v>0</v>
      </c>
      <c r="E61" s="503">
        <f t="shared" si="4"/>
        <v>0</v>
      </c>
      <c r="F61" s="502">
        <v>0</v>
      </c>
      <c r="G61" s="502">
        <v>0</v>
      </c>
      <c r="H61" s="503">
        <f t="shared" si="5"/>
        <v>0</v>
      </c>
      <c r="J61" s="505"/>
      <c r="K61" s="505"/>
      <c r="L61" s="505"/>
      <c r="M61" s="505"/>
      <c r="N61" s="505"/>
      <c r="O61" s="505"/>
    </row>
    <row r="62" spans="1:15">
      <c r="A62" s="346">
        <v>28</v>
      </c>
      <c r="B62" s="355" t="s">
        <v>613</v>
      </c>
      <c r="C62" s="502">
        <v>0</v>
      </c>
      <c r="D62" s="502">
        <v>0</v>
      </c>
      <c r="E62" s="503">
        <f t="shared" si="4"/>
        <v>0</v>
      </c>
      <c r="F62" s="502">
        <v>0</v>
      </c>
      <c r="G62" s="502">
        <v>0</v>
      </c>
      <c r="H62" s="503">
        <f t="shared" si="5"/>
        <v>0</v>
      </c>
      <c r="J62" s="505"/>
      <c r="K62" s="505"/>
      <c r="L62" s="505"/>
      <c r="M62" s="505"/>
      <c r="N62" s="505"/>
      <c r="O62" s="505"/>
    </row>
    <row r="63" spans="1:15">
      <c r="A63" s="346">
        <v>29</v>
      </c>
      <c r="B63" s="337" t="s">
        <v>614</v>
      </c>
      <c r="C63" s="502">
        <f>SUM(C64:C66)</f>
        <v>29260</v>
      </c>
      <c r="D63" s="502">
        <f>SUM(D64:D66)</f>
        <v>0</v>
      </c>
      <c r="E63" s="503">
        <f t="shared" si="4"/>
        <v>29260</v>
      </c>
      <c r="F63" s="502">
        <f>SUM(F64:F66)</f>
        <v>-261450</v>
      </c>
      <c r="G63" s="502">
        <f>SUM(G64:G66)</f>
        <v>0</v>
      </c>
      <c r="H63" s="503">
        <f t="shared" si="5"/>
        <v>-261450</v>
      </c>
      <c r="J63" s="505"/>
      <c r="K63" s="505"/>
      <c r="L63" s="505"/>
      <c r="M63" s="505"/>
      <c r="N63" s="505"/>
      <c r="O63" s="505"/>
    </row>
    <row r="64" spans="1:15">
      <c r="A64" s="346">
        <v>29.1</v>
      </c>
      <c r="B64" s="340" t="s">
        <v>615</v>
      </c>
      <c r="C64" s="502">
        <v>0</v>
      </c>
      <c r="D64" s="502">
        <v>0</v>
      </c>
      <c r="E64" s="503">
        <f t="shared" si="4"/>
        <v>0</v>
      </c>
      <c r="F64" s="502">
        <v>0</v>
      </c>
      <c r="G64" s="502">
        <v>0</v>
      </c>
      <c r="H64" s="503">
        <f t="shared" si="5"/>
        <v>0</v>
      </c>
      <c r="J64" s="505"/>
      <c r="K64" s="505"/>
      <c r="L64" s="505"/>
      <c r="M64" s="505"/>
      <c r="N64" s="505"/>
      <c r="O64" s="505"/>
    </row>
    <row r="65" spans="1:15" ht="24.95" customHeight="1">
      <c r="A65" s="346">
        <v>29.2</v>
      </c>
      <c r="B65" s="350" t="s">
        <v>616</v>
      </c>
      <c r="C65" s="502">
        <v>0</v>
      </c>
      <c r="D65" s="502">
        <v>0</v>
      </c>
      <c r="E65" s="503">
        <f t="shared" si="4"/>
        <v>0</v>
      </c>
      <c r="F65" s="502">
        <v>0</v>
      </c>
      <c r="G65" s="502">
        <v>0</v>
      </c>
      <c r="H65" s="503">
        <f t="shared" si="5"/>
        <v>0</v>
      </c>
      <c r="J65" s="505"/>
      <c r="K65" s="505"/>
      <c r="L65" s="505"/>
      <c r="M65" s="505"/>
      <c r="N65" s="505"/>
      <c r="O65" s="505"/>
    </row>
    <row r="66" spans="1:15" ht="22.5" customHeight="1">
      <c r="A66" s="346">
        <v>29.3</v>
      </c>
      <c r="B66" s="350" t="s">
        <v>617</v>
      </c>
      <c r="C66" s="502">
        <v>29260</v>
      </c>
      <c r="D66" s="502">
        <v>0</v>
      </c>
      <c r="E66" s="503">
        <f t="shared" si="4"/>
        <v>29260</v>
      </c>
      <c r="F66" s="502">
        <v>-261450</v>
      </c>
      <c r="G66" s="502">
        <v>0</v>
      </c>
      <c r="H66" s="503">
        <f t="shared" si="5"/>
        <v>-261450</v>
      </c>
      <c r="J66" s="505"/>
      <c r="K66" s="505"/>
      <c r="L66" s="505"/>
      <c r="M66" s="505"/>
      <c r="N66" s="505"/>
      <c r="O66" s="505"/>
    </row>
    <row r="67" spans="1:15">
      <c r="A67" s="346">
        <v>30</v>
      </c>
      <c r="B67" s="337" t="s">
        <v>618</v>
      </c>
      <c r="C67" s="502">
        <v>242691034.31058377</v>
      </c>
      <c r="D67" s="502">
        <v>0</v>
      </c>
      <c r="E67" s="503">
        <f t="shared" si="4"/>
        <v>242691034.31058377</v>
      </c>
      <c r="F67" s="502">
        <v>216805094.65385205</v>
      </c>
      <c r="G67" s="502">
        <v>0</v>
      </c>
      <c r="H67" s="503">
        <f t="shared" si="5"/>
        <v>216805094.65385205</v>
      </c>
      <c r="J67" s="505"/>
      <c r="K67" s="505"/>
      <c r="L67" s="505"/>
      <c r="M67" s="505"/>
      <c r="N67" s="505"/>
      <c r="O67" s="505"/>
    </row>
    <row r="68" spans="1:15">
      <c r="A68" s="346">
        <v>31</v>
      </c>
      <c r="B68" s="356" t="s">
        <v>619</v>
      </c>
      <c r="C68" s="502">
        <f>SUM(C55,C56,C57,C58,C59,C62,C63,C67)</f>
        <v>382913905.67786503</v>
      </c>
      <c r="D68" s="502">
        <f>SUM(D55,D56,D57,D58,D59,D62,D63,D67)</f>
        <v>0</v>
      </c>
      <c r="E68" s="503">
        <f t="shared" si="4"/>
        <v>382913905.67786503</v>
      </c>
      <c r="F68" s="502">
        <f>SUM(F55,F56,F57,F58,F59,F62,F63,F67)</f>
        <v>356737256.0211333</v>
      </c>
      <c r="G68" s="502">
        <f>SUM(G55,G56,G57,G58,G59,G62,G63,G67)</f>
        <v>0</v>
      </c>
      <c r="H68" s="503">
        <f t="shared" si="5"/>
        <v>356737256.0211333</v>
      </c>
      <c r="J68" s="505"/>
      <c r="K68" s="505"/>
      <c r="L68" s="505"/>
      <c r="M68" s="505"/>
      <c r="N68" s="505"/>
      <c r="O68" s="505"/>
    </row>
    <row r="69" spans="1:15">
      <c r="A69" s="346">
        <v>32</v>
      </c>
      <c r="B69" s="357" t="s">
        <v>620</v>
      </c>
      <c r="C69" s="502">
        <f>SUM(C53,C68)</f>
        <v>568514406.92825794</v>
      </c>
      <c r="D69" s="502">
        <f>SUM(D53,D68)</f>
        <v>890509080.5519917</v>
      </c>
      <c r="E69" s="503">
        <f t="shared" si="4"/>
        <v>1459023487.4802496</v>
      </c>
      <c r="F69" s="502">
        <f>SUM(F53,F68)</f>
        <v>513049440.43838471</v>
      </c>
      <c r="G69" s="502">
        <f>SUM(G53,G68)</f>
        <v>1000811861.4635526</v>
      </c>
      <c r="H69" s="503">
        <f t="shared" si="5"/>
        <v>1513861301.9019372</v>
      </c>
      <c r="J69" s="505"/>
      <c r="K69" s="505"/>
      <c r="L69" s="505"/>
      <c r="M69" s="505"/>
      <c r="N69" s="505"/>
      <c r="O69" s="505"/>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45"/>
  <sheetViews>
    <sheetView zoomScaleNormal="100" workbookViewId="0"/>
  </sheetViews>
  <sheetFormatPr defaultRowHeight="15"/>
  <cols>
    <col min="2" max="2" width="66.5703125" customWidth="1"/>
    <col min="3" max="8" width="17.85546875" style="504" customWidth="1"/>
    <col min="10" max="15" width="15.85546875" bestFit="1" customWidth="1"/>
  </cols>
  <sheetData>
    <row r="1" spans="1:15" s="5" customFormat="1" ht="14.25">
      <c r="A1" s="2" t="s">
        <v>30</v>
      </c>
      <c r="B1" s="3" t="str">
        <f>'Info '!C2</f>
        <v>JSC Cartu Bank</v>
      </c>
      <c r="C1" s="494"/>
      <c r="D1" s="495"/>
      <c r="E1" s="495"/>
      <c r="F1" s="495"/>
      <c r="G1" s="495"/>
      <c r="H1" s="496"/>
    </row>
    <row r="2" spans="1:15" s="5" customFormat="1" ht="14.25">
      <c r="A2" s="2" t="s">
        <v>31</v>
      </c>
      <c r="B2" s="630">
        <f>'1. key ratios '!B2</f>
        <v>45016</v>
      </c>
      <c r="C2" s="494"/>
      <c r="D2" s="495"/>
      <c r="E2" s="495"/>
      <c r="F2" s="495"/>
      <c r="G2" s="495"/>
      <c r="H2" s="496"/>
    </row>
    <row r="4" spans="1:15">
      <c r="A4" s="680" t="s">
        <v>6</v>
      </c>
      <c r="B4" s="682" t="s">
        <v>621</v>
      </c>
      <c r="C4" s="675" t="s">
        <v>558</v>
      </c>
      <c r="D4" s="675"/>
      <c r="E4" s="675"/>
      <c r="F4" s="675" t="s">
        <v>559</v>
      </c>
      <c r="G4" s="675"/>
      <c r="H4" s="676"/>
    </row>
    <row r="5" spans="1:15" ht="15.6" customHeight="1">
      <c r="A5" s="681"/>
      <c r="B5" s="683"/>
      <c r="C5" s="506" t="s">
        <v>32</v>
      </c>
      <c r="D5" s="506" t="s">
        <v>33</v>
      </c>
      <c r="E5" s="506" t="s">
        <v>34</v>
      </c>
      <c r="F5" s="506" t="s">
        <v>32</v>
      </c>
      <c r="G5" s="506" t="s">
        <v>33</v>
      </c>
      <c r="H5" s="506" t="s">
        <v>34</v>
      </c>
    </row>
    <row r="6" spans="1:15">
      <c r="A6" s="360">
        <v>1</v>
      </c>
      <c r="B6" s="361" t="s">
        <v>622</v>
      </c>
      <c r="C6" s="502">
        <f>SUM(C7:C12)</f>
        <v>11092958.449053997</v>
      </c>
      <c r="D6" s="502">
        <f>SUM(D7:D12)</f>
        <v>10126988.177539999</v>
      </c>
      <c r="E6" s="503">
        <f>C6+D6</f>
        <v>21219946.626593996</v>
      </c>
      <c r="F6" s="502">
        <f>SUM(F7:F12)</f>
        <v>10708978.669999998</v>
      </c>
      <c r="G6" s="502">
        <f>SUM(G7:G12)</f>
        <v>11953439.914412003</v>
      </c>
      <c r="H6" s="503">
        <f>F6+G6</f>
        <v>22662418.584412001</v>
      </c>
      <c r="J6" s="493"/>
      <c r="K6" s="493"/>
      <c r="L6" s="493"/>
      <c r="M6" s="493"/>
      <c r="N6" s="493"/>
      <c r="O6" s="493"/>
    </row>
    <row r="7" spans="1:15">
      <c r="A7" s="360">
        <v>1.1000000000000001</v>
      </c>
      <c r="B7" s="350" t="s">
        <v>565</v>
      </c>
      <c r="C7" s="502">
        <v>0</v>
      </c>
      <c r="D7" s="502">
        <v>0</v>
      </c>
      <c r="E7" s="503">
        <f t="shared" ref="E7:E45" si="0">C7+D7</f>
        <v>0</v>
      </c>
      <c r="F7" s="502">
        <v>0</v>
      </c>
      <c r="G7" s="502">
        <v>0</v>
      </c>
      <c r="H7" s="503">
        <f t="shared" ref="H7:H45" si="1">F7+G7</f>
        <v>0</v>
      </c>
      <c r="J7" s="493"/>
      <c r="K7" s="493"/>
      <c r="L7" s="493"/>
      <c r="M7" s="493"/>
      <c r="N7" s="493"/>
      <c r="O7" s="493"/>
    </row>
    <row r="8" spans="1:15">
      <c r="A8" s="360">
        <v>1.2</v>
      </c>
      <c r="B8" s="350" t="s">
        <v>567</v>
      </c>
      <c r="C8" s="502">
        <v>0</v>
      </c>
      <c r="D8" s="502">
        <v>0</v>
      </c>
      <c r="E8" s="503">
        <f t="shared" si="0"/>
        <v>0</v>
      </c>
      <c r="F8" s="502">
        <v>0</v>
      </c>
      <c r="G8" s="502">
        <v>0</v>
      </c>
      <c r="H8" s="503">
        <f t="shared" si="1"/>
        <v>0</v>
      </c>
      <c r="J8" s="493"/>
      <c r="K8" s="493"/>
      <c r="L8" s="493"/>
      <c r="M8" s="493"/>
      <c r="N8" s="493"/>
      <c r="O8" s="493"/>
    </row>
    <row r="9" spans="1:15" ht="21.6" customHeight="1">
      <c r="A9" s="360">
        <v>1.3</v>
      </c>
      <c r="B9" s="350" t="s">
        <v>623</v>
      </c>
      <c r="C9" s="502">
        <v>0</v>
      </c>
      <c r="D9" s="502">
        <v>0</v>
      </c>
      <c r="E9" s="503">
        <f t="shared" si="0"/>
        <v>0</v>
      </c>
      <c r="F9" s="502">
        <v>0</v>
      </c>
      <c r="G9" s="502">
        <v>0</v>
      </c>
      <c r="H9" s="503">
        <f t="shared" si="1"/>
        <v>0</v>
      </c>
      <c r="J9" s="493"/>
      <c r="K9" s="493"/>
      <c r="L9" s="493"/>
      <c r="M9" s="493"/>
      <c r="N9" s="493"/>
      <c r="O9" s="493"/>
    </row>
    <row r="10" spans="1:15">
      <c r="A10" s="360">
        <v>1.4</v>
      </c>
      <c r="B10" s="350" t="s">
        <v>569</v>
      </c>
      <c r="C10" s="502">
        <v>158804.87</v>
      </c>
      <c r="D10" s="502">
        <v>0</v>
      </c>
      <c r="E10" s="503">
        <f t="shared" si="0"/>
        <v>158804.87</v>
      </c>
      <c r="F10" s="502">
        <v>157500</v>
      </c>
      <c r="G10" s="502">
        <v>0</v>
      </c>
      <c r="H10" s="503">
        <f t="shared" si="1"/>
        <v>157500</v>
      </c>
      <c r="J10" s="493"/>
      <c r="K10" s="493"/>
      <c r="L10" s="493"/>
      <c r="M10" s="493"/>
      <c r="N10" s="493"/>
      <c r="O10" s="493"/>
    </row>
    <row r="11" spans="1:15">
      <c r="A11" s="360">
        <v>1.5</v>
      </c>
      <c r="B11" s="350" t="s">
        <v>573</v>
      </c>
      <c r="C11" s="502">
        <v>10934153.579053998</v>
      </c>
      <c r="D11" s="502">
        <v>10126988.177539999</v>
      </c>
      <c r="E11" s="503">
        <f t="shared" si="0"/>
        <v>21061141.756593995</v>
      </c>
      <c r="F11" s="502">
        <v>10551478.669999998</v>
      </c>
      <c r="G11" s="502">
        <v>11953439.914412003</v>
      </c>
      <c r="H11" s="503">
        <f t="shared" si="1"/>
        <v>22504918.584412001</v>
      </c>
      <c r="J11" s="493"/>
      <c r="K11" s="493"/>
      <c r="L11" s="493"/>
      <c r="M11" s="493"/>
      <c r="N11" s="493"/>
      <c r="O11" s="493"/>
    </row>
    <row r="12" spans="1:15">
      <c r="A12" s="360">
        <v>1.6</v>
      </c>
      <c r="B12" s="351" t="s">
        <v>455</v>
      </c>
      <c r="C12" s="502">
        <v>0</v>
      </c>
      <c r="D12" s="502">
        <v>0</v>
      </c>
      <c r="E12" s="503">
        <f t="shared" si="0"/>
        <v>0</v>
      </c>
      <c r="F12" s="502">
        <v>0</v>
      </c>
      <c r="G12" s="502">
        <v>0</v>
      </c>
      <c r="H12" s="503">
        <f t="shared" si="1"/>
        <v>0</v>
      </c>
      <c r="J12" s="493"/>
      <c r="K12" s="493"/>
      <c r="L12" s="493"/>
      <c r="M12" s="493"/>
      <c r="N12" s="493"/>
      <c r="O12" s="493"/>
    </row>
    <row r="13" spans="1:15">
      <c r="A13" s="360">
        <v>2</v>
      </c>
      <c r="B13" s="362" t="s">
        <v>624</v>
      </c>
      <c r="C13" s="502">
        <f>SUM(C14:C17)</f>
        <v>-2805785.6199784544</v>
      </c>
      <c r="D13" s="502">
        <f>SUM(D14:D17)</f>
        <v>-4149710.0829580491</v>
      </c>
      <c r="E13" s="503">
        <f t="shared" si="0"/>
        <v>-6955495.702936504</v>
      </c>
      <c r="F13" s="502">
        <f>SUM(F14:F17)</f>
        <v>-2635410.7142769466</v>
      </c>
      <c r="G13" s="502">
        <f>SUM(G14:G17)</f>
        <v>-5036915.0157000013</v>
      </c>
      <c r="H13" s="503">
        <f t="shared" si="1"/>
        <v>-7672325.7299769484</v>
      </c>
      <c r="J13" s="493"/>
      <c r="K13" s="493"/>
      <c r="L13" s="493"/>
      <c r="M13" s="493"/>
      <c r="N13" s="493"/>
      <c r="O13" s="493"/>
    </row>
    <row r="14" spans="1:15">
      <c r="A14" s="360">
        <v>2.1</v>
      </c>
      <c r="B14" s="350" t="s">
        <v>625</v>
      </c>
      <c r="C14" s="502">
        <v>0</v>
      </c>
      <c r="D14" s="502">
        <v>0</v>
      </c>
      <c r="E14" s="503">
        <f t="shared" si="0"/>
        <v>0</v>
      </c>
      <c r="F14" s="502">
        <v>0</v>
      </c>
      <c r="G14" s="502">
        <v>0</v>
      </c>
      <c r="H14" s="503">
        <f t="shared" si="1"/>
        <v>0</v>
      </c>
      <c r="J14" s="493"/>
      <c r="K14" s="493"/>
      <c r="L14" s="493"/>
      <c r="M14" s="493"/>
      <c r="N14" s="493"/>
      <c r="O14" s="493"/>
    </row>
    <row r="15" spans="1:15" ht="24.6" customHeight="1">
      <c r="A15" s="360">
        <v>2.2000000000000002</v>
      </c>
      <c r="B15" s="350" t="s">
        <v>626</v>
      </c>
      <c r="C15" s="502">
        <v>0</v>
      </c>
      <c r="D15" s="502">
        <v>0</v>
      </c>
      <c r="E15" s="503">
        <f t="shared" si="0"/>
        <v>0</v>
      </c>
      <c r="F15" s="502">
        <v>0</v>
      </c>
      <c r="G15" s="502">
        <v>0</v>
      </c>
      <c r="H15" s="503">
        <f t="shared" si="1"/>
        <v>0</v>
      </c>
      <c r="J15" s="493"/>
      <c r="K15" s="493"/>
      <c r="L15" s="493"/>
      <c r="M15" s="493"/>
      <c r="N15" s="493"/>
      <c r="O15" s="493"/>
    </row>
    <row r="16" spans="1:15" ht="20.45" customHeight="1">
      <c r="A16" s="360">
        <v>2.2999999999999998</v>
      </c>
      <c r="B16" s="350" t="s">
        <v>627</v>
      </c>
      <c r="C16" s="502">
        <v>-2805785.6199784544</v>
      </c>
      <c r="D16" s="502">
        <v>-4149710.0829580491</v>
      </c>
      <c r="E16" s="503">
        <f t="shared" si="0"/>
        <v>-6955495.702936504</v>
      </c>
      <c r="F16" s="502">
        <v>-2635410.7142769466</v>
      </c>
      <c r="G16" s="502">
        <v>-5036915.0157000013</v>
      </c>
      <c r="H16" s="503">
        <f t="shared" si="1"/>
        <v>-7672325.7299769484</v>
      </c>
      <c r="J16" s="493"/>
      <c r="K16" s="493"/>
      <c r="L16" s="493"/>
      <c r="M16" s="493"/>
      <c r="N16" s="493"/>
      <c r="O16" s="493"/>
    </row>
    <row r="17" spans="1:15">
      <c r="A17" s="360">
        <v>2.4</v>
      </c>
      <c r="B17" s="350" t="s">
        <v>628</v>
      </c>
      <c r="C17" s="502">
        <v>0</v>
      </c>
      <c r="D17" s="502">
        <v>0</v>
      </c>
      <c r="E17" s="503">
        <f t="shared" si="0"/>
        <v>0</v>
      </c>
      <c r="F17" s="502">
        <v>0</v>
      </c>
      <c r="G17" s="502">
        <v>0</v>
      </c>
      <c r="H17" s="503">
        <f t="shared" si="1"/>
        <v>0</v>
      </c>
      <c r="J17" s="493"/>
      <c r="K17" s="493"/>
      <c r="L17" s="493"/>
      <c r="M17" s="493"/>
      <c r="N17" s="493"/>
      <c r="O17" s="493"/>
    </row>
    <row r="18" spans="1:15">
      <c r="A18" s="360">
        <v>3</v>
      </c>
      <c r="B18" s="362" t="s">
        <v>629</v>
      </c>
      <c r="C18" s="502">
        <v>0</v>
      </c>
      <c r="D18" s="502">
        <v>0</v>
      </c>
      <c r="E18" s="503">
        <f t="shared" si="0"/>
        <v>0</v>
      </c>
      <c r="F18" s="502">
        <v>0</v>
      </c>
      <c r="G18" s="502">
        <v>0</v>
      </c>
      <c r="H18" s="503">
        <f t="shared" si="1"/>
        <v>0</v>
      </c>
      <c r="J18" s="493"/>
      <c r="K18" s="493"/>
      <c r="L18" s="493"/>
      <c r="M18" s="493"/>
      <c r="N18" s="493"/>
      <c r="O18" s="493"/>
    </row>
    <row r="19" spans="1:15">
      <c r="A19" s="360">
        <v>4</v>
      </c>
      <c r="B19" s="362" t="s">
        <v>630</v>
      </c>
      <c r="C19" s="502">
        <v>1303916.51</v>
      </c>
      <c r="D19" s="502">
        <v>755269.81001600006</v>
      </c>
      <c r="E19" s="503">
        <f t="shared" si="0"/>
        <v>2059186.320016</v>
      </c>
      <c r="F19" s="502">
        <v>845898.07</v>
      </c>
      <c r="G19" s="502">
        <v>4079590.4588590004</v>
      </c>
      <c r="H19" s="503">
        <f t="shared" si="1"/>
        <v>4925488.5288590007</v>
      </c>
      <c r="J19" s="493"/>
      <c r="K19" s="493"/>
      <c r="L19" s="493"/>
      <c r="M19" s="493"/>
      <c r="N19" s="493"/>
      <c r="O19" s="493"/>
    </row>
    <row r="20" spans="1:15">
      <c r="A20" s="360">
        <v>5</v>
      </c>
      <c r="B20" s="362" t="s">
        <v>631</v>
      </c>
      <c r="C20" s="502">
        <v>-294694.74</v>
      </c>
      <c r="D20" s="502">
        <v>-1312162.3995000001</v>
      </c>
      <c r="E20" s="503">
        <f t="shared" si="0"/>
        <v>-1606857.1395</v>
      </c>
      <c r="F20" s="502">
        <v>-332313.55000000005</v>
      </c>
      <c r="G20" s="502">
        <v>-4066559.3532000002</v>
      </c>
      <c r="H20" s="503">
        <f t="shared" si="1"/>
        <v>-4398872.9032000005</v>
      </c>
      <c r="J20" s="493"/>
      <c r="K20" s="493"/>
      <c r="L20" s="493"/>
      <c r="M20" s="493"/>
      <c r="N20" s="493"/>
      <c r="O20" s="493"/>
    </row>
    <row r="21" spans="1:15" ht="24" customHeight="1">
      <c r="A21" s="360">
        <v>6</v>
      </c>
      <c r="B21" s="362" t="s">
        <v>632</v>
      </c>
      <c r="C21" s="502">
        <v>0</v>
      </c>
      <c r="D21" s="502">
        <v>0</v>
      </c>
      <c r="E21" s="503">
        <f t="shared" si="0"/>
        <v>0</v>
      </c>
      <c r="F21" s="502">
        <v>0</v>
      </c>
      <c r="G21" s="502">
        <v>0</v>
      </c>
      <c r="H21" s="503">
        <f t="shared" si="1"/>
        <v>0</v>
      </c>
      <c r="J21" s="493"/>
      <c r="K21" s="493"/>
      <c r="L21" s="493"/>
      <c r="M21" s="493"/>
      <c r="N21" s="493"/>
      <c r="O21" s="493"/>
    </row>
    <row r="22" spans="1:15" ht="18.600000000000001" customHeight="1">
      <c r="A22" s="360">
        <v>7</v>
      </c>
      <c r="B22" s="362" t="s">
        <v>633</v>
      </c>
      <c r="C22" s="502">
        <v>0</v>
      </c>
      <c r="D22" s="502">
        <v>0</v>
      </c>
      <c r="E22" s="503">
        <f t="shared" si="0"/>
        <v>0</v>
      </c>
      <c r="F22" s="502">
        <v>90425.25</v>
      </c>
      <c r="G22" s="502">
        <v>1083389</v>
      </c>
      <c r="H22" s="503">
        <f t="shared" si="1"/>
        <v>1173814.25</v>
      </c>
      <c r="J22" s="493"/>
      <c r="K22" s="493"/>
      <c r="L22" s="493"/>
      <c r="M22" s="493"/>
      <c r="N22" s="493"/>
      <c r="O22" s="493"/>
    </row>
    <row r="23" spans="1:15" ht="25.5" customHeight="1">
      <c r="A23" s="360">
        <v>8</v>
      </c>
      <c r="B23" s="363" t="s">
        <v>634</v>
      </c>
      <c r="C23" s="502">
        <v>0</v>
      </c>
      <c r="D23" s="502">
        <v>0</v>
      </c>
      <c r="E23" s="503">
        <f t="shared" si="0"/>
        <v>0</v>
      </c>
      <c r="F23" s="502">
        <v>456820.8900000006</v>
      </c>
      <c r="G23" s="502">
        <v>0</v>
      </c>
      <c r="H23" s="503">
        <f t="shared" si="1"/>
        <v>456820.8900000006</v>
      </c>
      <c r="J23" s="493"/>
      <c r="K23" s="493"/>
      <c r="L23" s="493"/>
      <c r="M23" s="493"/>
      <c r="N23" s="493"/>
      <c r="O23" s="493"/>
    </row>
    <row r="24" spans="1:15" ht="34.5" customHeight="1">
      <c r="A24" s="360">
        <v>9</v>
      </c>
      <c r="B24" s="363" t="s">
        <v>635</v>
      </c>
      <c r="C24" s="502">
        <v>0</v>
      </c>
      <c r="D24" s="502">
        <v>0</v>
      </c>
      <c r="E24" s="503">
        <f t="shared" si="0"/>
        <v>0</v>
      </c>
      <c r="F24" s="502">
        <v>0</v>
      </c>
      <c r="G24" s="502">
        <v>0</v>
      </c>
      <c r="H24" s="503">
        <f t="shared" si="1"/>
        <v>0</v>
      </c>
      <c r="J24" s="493"/>
      <c r="K24" s="493"/>
      <c r="L24" s="493"/>
      <c r="M24" s="493"/>
      <c r="N24" s="493"/>
      <c r="O24" s="493"/>
    </row>
    <row r="25" spans="1:15">
      <c r="A25" s="360">
        <v>10</v>
      </c>
      <c r="B25" s="362" t="s">
        <v>636</v>
      </c>
      <c r="C25" s="502">
        <v>-1993474.1996359969</v>
      </c>
      <c r="D25" s="502">
        <v>0</v>
      </c>
      <c r="E25" s="503">
        <f t="shared" si="0"/>
        <v>-1993474.1996359969</v>
      </c>
      <c r="F25" s="502">
        <v>1016639.6100000113</v>
      </c>
      <c r="G25" s="502">
        <v>0</v>
      </c>
      <c r="H25" s="503">
        <f t="shared" si="1"/>
        <v>1016639.6100000113</v>
      </c>
      <c r="J25" s="493"/>
      <c r="K25" s="493"/>
      <c r="L25" s="493"/>
      <c r="M25" s="493"/>
      <c r="N25" s="493"/>
      <c r="O25" s="493"/>
    </row>
    <row r="26" spans="1:15">
      <c r="A26" s="360">
        <v>11</v>
      </c>
      <c r="B26" s="364" t="s">
        <v>637</v>
      </c>
      <c r="C26" s="502">
        <v>284081.51</v>
      </c>
      <c r="D26" s="502">
        <v>0</v>
      </c>
      <c r="E26" s="503">
        <f t="shared" si="0"/>
        <v>284081.51</v>
      </c>
      <c r="F26" s="502">
        <v>106998.42</v>
      </c>
      <c r="G26" s="502">
        <v>0</v>
      </c>
      <c r="H26" s="503">
        <f t="shared" si="1"/>
        <v>106998.42</v>
      </c>
      <c r="J26" s="493"/>
      <c r="K26" s="493"/>
      <c r="L26" s="493"/>
      <c r="M26" s="493"/>
      <c r="N26" s="493"/>
      <c r="O26" s="493"/>
    </row>
    <row r="27" spans="1:15">
      <c r="A27" s="360">
        <v>12</v>
      </c>
      <c r="B27" s="362" t="s">
        <v>638</v>
      </c>
      <c r="C27" s="502">
        <v>2206.56</v>
      </c>
      <c r="D27" s="502">
        <v>0</v>
      </c>
      <c r="E27" s="503">
        <f t="shared" si="0"/>
        <v>2206.56</v>
      </c>
      <c r="F27" s="502">
        <v>855.21</v>
      </c>
      <c r="G27" s="502">
        <v>123.18</v>
      </c>
      <c r="H27" s="503">
        <f t="shared" si="1"/>
        <v>978.3900000000001</v>
      </c>
      <c r="J27" s="493"/>
      <c r="K27" s="493"/>
      <c r="L27" s="493"/>
      <c r="M27" s="493"/>
      <c r="N27" s="493"/>
      <c r="O27" s="493"/>
    </row>
    <row r="28" spans="1:15">
      <c r="A28" s="360">
        <v>13</v>
      </c>
      <c r="B28" s="365" t="s">
        <v>639</v>
      </c>
      <c r="C28" s="502">
        <v>-1657917.2441</v>
      </c>
      <c r="D28" s="502">
        <v>0</v>
      </c>
      <c r="E28" s="503">
        <f t="shared" si="0"/>
        <v>-1657917.2441</v>
      </c>
      <c r="F28" s="502">
        <v>-1695152.8391</v>
      </c>
      <c r="G28" s="502">
        <v>0</v>
      </c>
      <c r="H28" s="503">
        <f t="shared" si="1"/>
        <v>-1695152.8391</v>
      </c>
      <c r="J28" s="493"/>
      <c r="K28" s="493"/>
      <c r="L28" s="493"/>
      <c r="M28" s="493"/>
      <c r="N28" s="493"/>
      <c r="O28" s="493"/>
    </row>
    <row r="29" spans="1:15">
      <c r="A29" s="360">
        <v>14</v>
      </c>
      <c r="B29" s="366" t="s">
        <v>640</v>
      </c>
      <c r="C29" s="502">
        <f>SUM(C30:C31)</f>
        <v>-5708411.9168971144</v>
      </c>
      <c r="D29" s="502">
        <f>SUM(D30:D31)</f>
        <v>0</v>
      </c>
      <c r="E29" s="503">
        <f t="shared" si="0"/>
        <v>-5708411.9168971144</v>
      </c>
      <c r="F29" s="502">
        <f>SUM(F30:F31)</f>
        <v>-5300030.2840309925</v>
      </c>
      <c r="G29" s="502">
        <f>SUM(G30:G31)</f>
        <v>0</v>
      </c>
      <c r="H29" s="503">
        <f t="shared" si="1"/>
        <v>-5300030.2840309925</v>
      </c>
      <c r="J29" s="493"/>
      <c r="K29" s="493"/>
      <c r="L29" s="493"/>
      <c r="M29" s="493"/>
      <c r="N29" s="493"/>
      <c r="O29" s="493"/>
    </row>
    <row r="30" spans="1:15">
      <c r="A30" s="360">
        <v>14.1</v>
      </c>
      <c r="B30" s="339" t="s">
        <v>641</v>
      </c>
      <c r="C30" s="502">
        <v>-4336336.6843999987</v>
      </c>
      <c r="D30" s="502">
        <v>0</v>
      </c>
      <c r="E30" s="503">
        <f t="shared" si="0"/>
        <v>-4336336.6843999987</v>
      </c>
      <c r="F30" s="502">
        <v>-4389371.8999999994</v>
      </c>
      <c r="G30" s="502">
        <v>0</v>
      </c>
      <c r="H30" s="503">
        <f t="shared" si="1"/>
        <v>-4389371.8999999994</v>
      </c>
      <c r="J30" s="493"/>
      <c r="K30" s="493"/>
      <c r="L30" s="493"/>
      <c r="M30" s="493"/>
      <c r="N30" s="493"/>
      <c r="O30" s="493"/>
    </row>
    <row r="31" spans="1:15">
      <c r="A31" s="360">
        <v>14.2</v>
      </c>
      <c r="B31" s="339" t="s">
        <v>642</v>
      </c>
      <c r="C31" s="502">
        <v>-1372075.2324971154</v>
      </c>
      <c r="D31" s="502">
        <v>0</v>
      </c>
      <c r="E31" s="503">
        <f t="shared" si="0"/>
        <v>-1372075.2324971154</v>
      </c>
      <c r="F31" s="502">
        <v>-910658.3840309931</v>
      </c>
      <c r="G31" s="502">
        <v>0</v>
      </c>
      <c r="H31" s="503">
        <f t="shared" si="1"/>
        <v>-910658.3840309931</v>
      </c>
      <c r="J31" s="493"/>
      <c r="K31" s="493"/>
      <c r="L31" s="493"/>
      <c r="M31" s="493"/>
      <c r="N31" s="493"/>
      <c r="O31" s="493"/>
    </row>
    <row r="32" spans="1:15">
      <c r="A32" s="360">
        <v>15</v>
      </c>
      <c r="B32" s="362" t="s">
        <v>643</v>
      </c>
      <c r="C32" s="502">
        <v>-856532.85012097808</v>
      </c>
      <c r="D32" s="502">
        <v>0</v>
      </c>
      <c r="E32" s="503">
        <f t="shared" si="0"/>
        <v>-856532.85012097808</v>
      </c>
      <c r="F32" s="502">
        <v>-1065067.8698858165</v>
      </c>
      <c r="G32" s="502">
        <v>0</v>
      </c>
      <c r="H32" s="503">
        <f t="shared" si="1"/>
        <v>-1065067.8698858165</v>
      </c>
      <c r="J32" s="493"/>
      <c r="K32" s="493"/>
      <c r="L32" s="493"/>
      <c r="M32" s="493"/>
      <c r="N32" s="493"/>
      <c r="O32" s="493"/>
    </row>
    <row r="33" spans="1:15" ht="22.5" customHeight="1">
      <c r="A33" s="360">
        <v>16</v>
      </c>
      <c r="B33" s="337" t="s">
        <v>644</v>
      </c>
      <c r="C33" s="502">
        <v>-125897.71959232895</v>
      </c>
      <c r="D33" s="502">
        <v>1020677.1506179345</v>
      </c>
      <c r="E33" s="503">
        <f t="shared" si="0"/>
        <v>894779.43102560553</v>
      </c>
      <c r="F33" s="502">
        <v>-108068.45497499904</v>
      </c>
      <c r="G33" s="502">
        <v>-294594.39936357521</v>
      </c>
      <c r="H33" s="503">
        <f t="shared" si="1"/>
        <v>-402662.85433857422</v>
      </c>
      <c r="J33" s="493"/>
      <c r="K33" s="493"/>
      <c r="L33" s="493"/>
      <c r="M33" s="493"/>
      <c r="N33" s="493"/>
      <c r="O33" s="493"/>
    </row>
    <row r="34" spans="1:15">
      <c r="A34" s="360">
        <v>17</v>
      </c>
      <c r="B34" s="362" t="s">
        <v>645</v>
      </c>
      <c r="C34" s="502">
        <f>SUM(C35:C36)</f>
        <v>-81261.097319955748</v>
      </c>
      <c r="D34" s="502">
        <f>SUM(D35:D36)</f>
        <v>-76735.715914888337</v>
      </c>
      <c r="E34" s="503">
        <f t="shared" si="0"/>
        <v>-157996.81323484407</v>
      </c>
      <c r="F34" s="502">
        <f>SUM(F35:F36)</f>
        <v>12818.750316642065</v>
      </c>
      <c r="G34" s="502">
        <f>SUM(G35:G36)</f>
        <v>133699.68192438656</v>
      </c>
      <c r="H34" s="503">
        <f t="shared" si="1"/>
        <v>146518.43224102864</v>
      </c>
      <c r="J34" s="493"/>
      <c r="K34" s="493"/>
      <c r="L34" s="493"/>
      <c r="M34" s="493"/>
      <c r="N34" s="493"/>
      <c r="O34" s="493"/>
    </row>
    <row r="35" spans="1:15">
      <c r="A35" s="360">
        <v>17.100000000000001</v>
      </c>
      <c r="B35" s="339" t="s">
        <v>646</v>
      </c>
      <c r="C35" s="502">
        <v>-71344.25022770818</v>
      </c>
      <c r="D35" s="502">
        <v>-76735.715914888337</v>
      </c>
      <c r="E35" s="503">
        <f t="shared" si="0"/>
        <v>-148079.9661425965</v>
      </c>
      <c r="F35" s="502">
        <v>-9151.1773700007907</v>
      </c>
      <c r="G35" s="502">
        <v>133699.68192438656</v>
      </c>
      <c r="H35" s="503">
        <f t="shared" si="1"/>
        <v>124548.50455438577</v>
      </c>
      <c r="J35" s="493"/>
      <c r="K35" s="493"/>
      <c r="L35" s="493"/>
      <c r="M35" s="493"/>
      <c r="N35" s="493"/>
      <c r="O35" s="493"/>
    </row>
    <row r="36" spans="1:15">
      <c r="A36" s="360">
        <v>17.2</v>
      </c>
      <c r="B36" s="339" t="s">
        <v>647</v>
      </c>
      <c r="C36" s="502">
        <v>-9916.8470922475681</v>
      </c>
      <c r="D36" s="502">
        <v>0</v>
      </c>
      <c r="E36" s="503">
        <f t="shared" si="0"/>
        <v>-9916.8470922475681</v>
      </c>
      <c r="F36" s="502">
        <v>21969.927686642855</v>
      </c>
      <c r="G36" s="502"/>
      <c r="H36" s="503">
        <f t="shared" si="1"/>
        <v>21969.927686642855</v>
      </c>
      <c r="J36" s="493"/>
      <c r="K36" s="493"/>
      <c r="L36" s="493"/>
      <c r="M36" s="493"/>
      <c r="N36" s="493"/>
      <c r="O36" s="493"/>
    </row>
    <row r="37" spans="1:15" ht="41.45" customHeight="1">
      <c r="A37" s="360">
        <v>18</v>
      </c>
      <c r="B37" s="367" t="s">
        <v>648</v>
      </c>
      <c r="C37" s="502">
        <f>SUM(C38:C39)</f>
        <v>-11294800.325249992</v>
      </c>
      <c r="D37" s="502">
        <f>SUM(D38:D39)</f>
        <v>12765145.815164156</v>
      </c>
      <c r="E37" s="503">
        <f t="shared" si="0"/>
        <v>1470345.4899141639</v>
      </c>
      <c r="F37" s="502">
        <f>SUM(F38:F39)</f>
        <v>-2035712.2761552383</v>
      </c>
      <c r="G37" s="502">
        <f>SUM(G38:G39)</f>
        <v>632376.44269004348</v>
      </c>
      <c r="H37" s="503">
        <f t="shared" si="1"/>
        <v>-1403335.8334651948</v>
      </c>
      <c r="J37" s="493"/>
      <c r="K37" s="493"/>
      <c r="L37" s="493"/>
      <c r="M37" s="493"/>
      <c r="N37" s="493"/>
      <c r="O37" s="493"/>
    </row>
    <row r="38" spans="1:15">
      <c r="A38" s="360">
        <v>18.100000000000001</v>
      </c>
      <c r="B38" s="368" t="s">
        <v>649</v>
      </c>
      <c r="C38" s="502">
        <v>0</v>
      </c>
      <c r="D38" s="502">
        <v>0</v>
      </c>
      <c r="E38" s="503">
        <f t="shared" si="0"/>
        <v>0</v>
      </c>
      <c r="F38" s="502">
        <v>0</v>
      </c>
      <c r="G38" s="502">
        <v>0</v>
      </c>
      <c r="H38" s="503">
        <f t="shared" si="1"/>
        <v>0</v>
      </c>
      <c r="J38" s="493"/>
      <c r="K38" s="493"/>
      <c r="L38" s="493"/>
      <c r="M38" s="493"/>
      <c r="N38" s="493"/>
      <c r="O38" s="493"/>
    </row>
    <row r="39" spans="1:15">
      <c r="A39" s="360">
        <v>18.2</v>
      </c>
      <c r="B39" s="368" t="s">
        <v>650</v>
      </c>
      <c r="C39" s="502">
        <v>-11294800.325249992</v>
      </c>
      <c r="D39" s="502">
        <v>12765145.815164156</v>
      </c>
      <c r="E39" s="503">
        <f t="shared" si="0"/>
        <v>1470345.4899141639</v>
      </c>
      <c r="F39" s="502">
        <v>-2035712.2761552383</v>
      </c>
      <c r="G39" s="502">
        <v>632376.44269004348</v>
      </c>
      <c r="H39" s="503">
        <f t="shared" si="1"/>
        <v>-1403335.8334651948</v>
      </c>
      <c r="J39" s="493"/>
      <c r="K39" s="493"/>
      <c r="L39" s="493"/>
      <c r="M39" s="493"/>
      <c r="N39" s="493"/>
      <c r="O39" s="493"/>
    </row>
    <row r="40" spans="1:15" ht="24.6" customHeight="1">
      <c r="A40" s="360">
        <v>19</v>
      </c>
      <c r="B40" s="367" t="s">
        <v>651</v>
      </c>
      <c r="C40" s="502">
        <v>0</v>
      </c>
      <c r="D40" s="502">
        <v>0</v>
      </c>
      <c r="E40" s="503">
        <f t="shared" si="0"/>
        <v>0</v>
      </c>
      <c r="F40" s="502">
        <v>0</v>
      </c>
      <c r="G40" s="502">
        <v>0</v>
      </c>
      <c r="H40" s="503">
        <f t="shared" si="1"/>
        <v>0</v>
      </c>
      <c r="J40" s="493"/>
      <c r="K40" s="493"/>
      <c r="L40" s="493"/>
      <c r="M40" s="493"/>
      <c r="N40" s="493"/>
      <c r="O40" s="493"/>
    </row>
    <row r="41" spans="1:15" ht="17.45" customHeight="1">
      <c r="A41" s="360">
        <v>20</v>
      </c>
      <c r="B41" s="367" t="s">
        <v>652</v>
      </c>
      <c r="C41" s="502">
        <v>0</v>
      </c>
      <c r="D41" s="502">
        <v>0</v>
      </c>
      <c r="E41" s="503">
        <f t="shared" si="0"/>
        <v>0</v>
      </c>
      <c r="F41" s="502">
        <v>6.6938810050487518E-10</v>
      </c>
      <c r="G41" s="502">
        <v>0</v>
      </c>
      <c r="H41" s="503">
        <f t="shared" si="1"/>
        <v>6.6938810050487518E-10</v>
      </c>
      <c r="J41" s="493"/>
      <c r="K41" s="493"/>
      <c r="L41" s="493"/>
      <c r="M41" s="493"/>
      <c r="N41" s="493"/>
      <c r="O41" s="493"/>
    </row>
    <row r="42" spans="1:15" ht="26.45" customHeight="1">
      <c r="A42" s="360">
        <v>21</v>
      </c>
      <c r="B42" s="367" t="s">
        <v>653</v>
      </c>
      <c r="C42" s="502">
        <v>0</v>
      </c>
      <c r="D42" s="502">
        <v>0</v>
      </c>
      <c r="E42" s="503">
        <f t="shared" si="0"/>
        <v>0</v>
      </c>
      <c r="F42" s="502">
        <v>0</v>
      </c>
      <c r="G42" s="502">
        <v>0</v>
      </c>
      <c r="H42" s="503">
        <f t="shared" si="1"/>
        <v>0</v>
      </c>
      <c r="J42" s="493"/>
      <c r="K42" s="493"/>
      <c r="L42" s="493"/>
      <c r="M42" s="493"/>
      <c r="N42" s="493"/>
      <c r="O42" s="493"/>
    </row>
    <row r="43" spans="1:15">
      <c r="A43" s="360">
        <v>22</v>
      </c>
      <c r="B43" s="369" t="s">
        <v>654</v>
      </c>
      <c r="C43" s="502">
        <f>SUM(C6,C13,C18,C19,C20,C21,C22,C23,C24,C25,C26,C27,C28,C29,C32,C33,C34,C37,C40,C41,C42)</f>
        <v>-12135612.683840824</v>
      </c>
      <c r="D43" s="502">
        <f>SUM(D6,D13,D18,D19,D20,D21,D22,D23,D24,D25,D26,D27,D28,D29,D32,D33,D34,D37,D40,D41,D42)</f>
        <v>19129472.754965153</v>
      </c>
      <c r="E43" s="503">
        <f t="shared" si="0"/>
        <v>6993860.0711243283</v>
      </c>
      <c r="F43" s="502">
        <f>SUM(F6,F13,F18,F19,F20,F21,F22,F23,F24,F25,F26,F27,F28,F29,F32,F33,F34,F37,F40,F41,F42)</f>
        <v>67678.881892659672</v>
      </c>
      <c r="G43" s="502">
        <f>SUM(G6,G13,G18,G19,G20,G21,G22,G23,G24,G25,G26,G27,G28,G29,G32,G33,G34,G37,G40,G41,G42)</f>
        <v>8484549.9096218571</v>
      </c>
      <c r="H43" s="503">
        <f t="shared" si="1"/>
        <v>8552228.7915145159</v>
      </c>
      <c r="J43" s="493"/>
      <c r="K43" s="493"/>
      <c r="L43" s="493"/>
      <c r="M43" s="493"/>
      <c r="N43" s="493"/>
      <c r="O43" s="493"/>
    </row>
    <row r="44" spans="1:15">
      <c r="A44" s="360">
        <v>23</v>
      </c>
      <c r="B44" s="369" t="s">
        <v>655</v>
      </c>
      <c r="C44" s="502">
        <v>1601641.5084759742</v>
      </c>
      <c r="D44" s="502">
        <v>0</v>
      </c>
      <c r="E44" s="503">
        <f t="shared" si="0"/>
        <v>1601641.5084759742</v>
      </c>
      <c r="F44" s="502">
        <v>2414131.7274084622</v>
      </c>
      <c r="G44" s="502">
        <v>0</v>
      </c>
      <c r="H44" s="503">
        <f t="shared" si="1"/>
        <v>2414131.7274084622</v>
      </c>
      <c r="J44" s="493"/>
      <c r="K44" s="493"/>
      <c r="L44" s="493"/>
      <c r="M44" s="493"/>
      <c r="N44" s="493"/>
      <c r="O44" s="493"/>
    </row>
    <row r="45" spans="1:15">
      <c r="A45" s="360">
        <v>24</v>
      </c>
      <c r="B45" s="370" t="s">
        <v>656</v>
      </c>
      <c r="C45" s="502">
        <f>C43-C44</f>
        <v>-13737254.192316798</v>
      </c>
      <c r="D45" s="502">
        <f>D43-D44</f>
        <v>19129472.754965153</v>
      </c>
      <c r="E45" s="503">
        <f t="shared" si="0"/>
        <v>5392218.5626483541</v>
      </c>
      <c r="F45" s="502">
        <f>F43-F44</f>
        <v>-2346452.8455158025</v>
      </c>
      <c r="G45" s="502">
        <f>G43-G44</f>
        <v>8484549.9096218571</v>
      </c>
      <c r="H45" s="503">
        <f t="shared" si="1"/>
        <v>6138097.0641060546</v>
      </c>
      <c r="J45" s="493"/>
      <c r="K45" s="493"/>
      <c r="L45" s="493"/>
      <c r="M45" s="493"/>
      <c r="N45" s="493"/>
      <c r="O45" s="493"/>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47"/>
  <sheetViews>
    <sheetView zoomScaleNormal="100" workbookViewId="0"/>
  </sheetViews>
  <sheetFormatPr defaultRowHeight="15"/>
  <cols>
    <col min="1" max="1" width="8.7109375" style="358"/>
    <col min="2" max="2" width="87.5703125" bestFit="1" customWidth="1"/>
    <col min="3" max="8" width="15.42578125" style="504" customWidth="1"/>
    <col min="9" max="9" width="12.5703125" bestFit="1" customWidth="1"/>
  </cols>
  <sheetData>
    <row r="1" spans="1:16" s="5" customFormat="1" ht="14.25">
      <c r="A1" s="2" t="s">
        <v>30</v>
      </c>
      <c r="B1" s="3" t="str">
        <f>'Info '!C2</f>
        <v>JSC Cartu Bank</v>
      </c>
      <c r="C1" s="494"/>
      <c r="D1" s="495"/>
      <c r="E1" s="495"/>
      <c r="F1" s="495"/>
      <c r="G1" s="495"/>
      <c r="H1" s="496"/>
    </row>
    <row r="2" spans="1:16" s="5" customFormat="1" ht="14.25">
      <c r="A2" s="2" t="s">
        <v>31</v>
      </c>
      <c r="B2" s="630">
        <f>'1. key ratios '!B2</f>
        <v>45016</v>
      </c>
      <c r="C2" s="494"/>
      <c r="D2" s="495"/>
      <c r="E2" s="495"/>
      <c r="F2" s="495"/>
      <c r="G2" s="495"/>
      <c r="H2" s="496"/>
    </row>
    <row r="3" spans="1:16" ht="15.75" thickBot="1">
      <c r="A3"/>
    </row>
    <row r="4" spans="1:16">
      <c r="A4" s="684" t="s">
        <v>6</v>
      </c>
      <c r="B4" s="685" t="s">
        <v>94</v>
      </c>
      <c r="C4" s="675" t="s">
        <v>558</v>
      </c>
      <c r="D4" s="675"/>
      <c r="E4" s="675"/>
      <c r="F4" s="675" t="s">
        <v>559</v>
      </c>
      <c r="G4" s="675"/>
      <c r="H4" s="676"/>
    </row>
    <row r="5" spans="1:16">
      <c r="A5" s="684"/>
      <c r="B5" s="685"/>
      <c r="C5" s="506" t="s">
        <v>32</v>
      </c>
      <c r="D5" s="506" t="s">
        <v>33</v>
      </c>
      <c r="E5" s="506" t="s">
        <v>34</v>
      </c>
      <c r="F5" s="506" t="s">
        <v>32</v>
      </c>
      <c r="G5" s="506" t="s">
        <v>33</v>
      </c>
      <c r="H5" s="506" t="s">
        <v>34</v>
      </c>
    </row>
    <row r="6" spans="1:16" ht="15.75">
      <c r="A6" s="346">
        <v>1</v>
      </c>
      <c r="B6" s="371" t="s">
        <v>657</v>
      </c>
      <c r="C6" s="507"/>
      <c r="D6" s="507"/>
      <c r="E6" s="508">
        <f t="shared" ref="E6:E43" si="0">C6+D6</f>
        <v>0</v>
      </c>
      <c r="F6" s="507"/>
      <c r="G6" s="507"/>
      <c r="H6" s="509">
        <f t="shared" ref="H6:H43" si="1">F6+G6</f>
        <v>0</v>
      </c>
      <c r="J6" s="505"/>
      <c r="K6" s="505"/>
      <c r="L6" s="505"/>
      <c r="M6" s="505"/>
      <c r="N6" s="505"/>
      <c r="O6" s="505"/>
      <c r="P6" s="505"/>
    </row>
    <row r="7" spans="1:16" ht="15.75">
      <c r="A7" s="346">
        <v>2</v>
      </c>
      <c r="B7" s="371" t="s">
        <v>196</v>
      </c>
      <c r="C7" s="507"/>
      <c r="D7" s="507"/>
      <c r="E7" s="508">
        <f t="shared" si="0"/>
        <v>0</v>
      </c>
      <c r="F7" s="507"/>
      <c r="G7" s="507"/>
      <c r="H7" s="509">
        <f t="shared" si="1"/>
        <v>0</v>
      </c>
      <c r="J7" s="505"/>
      <c r="K7" s="505"/>
      <c r="L7" s="505"/>
      <c r="M7" s="505"/>
      <c r="N7" s="505"/>
      <c r="O7" s="505"/>
      <c r="P7" s="505"/>
    </row>
    <row r="8" spans="1:16" ht="15.75">
      <c r="A8" s="346">
        <v>3</v>
      </c>
      <c r="B8" s="371" t="s">
        <v>206</v>
      </c>
      <c r="C8" s="507">
        <f>C9+C10</f>
        <v>88810830.709903747</v>
      </c>
      <c r="D8" s="507">
        <f>D9+D10</f>
        <v>294440095.99787611</v>
      </c>
      <c r="E8" s="508">
        <f t="shared" si="0"/>
        <v>383250926.70777988</v>
      </c>
      <c r="F8" s="507">
        <f>F9+F10</f>
        <v>135630463.37579811</v>
      </c>
      <c r="G8" s="507">
        <f>G9+G10</f>
        <v>380733640.65479285</v>
      </c>
      <c r="H8" s="509">
        <f t="shared" si="1"/>
        <v>516364104.03059095</v>
      </c>
      <c r="J8" s="505"/>
      <c r="K8" s="505"/>
      <c r="L8" s="505"/>
      <c r="M8" s="505"/>
      <c r="N8" s="505"/>
      <c r="O8" s="505"/>
      <c r="P8" s="505"/>
    </row>
    <row r="9" spans="1:16" ht="15.75">
      <c r="A9" s="346">
        <v>3.1</v>
      </c>
      <c r="B9" s="372" t="s">
        <v>197</v>
      </c>
      <c r="C9" s="507">
        <v>5882649.6900000004</v>
      </c>
      <c r="D9" s="507">
        <v>2440086.4602000001</v>
      </c>
      <c r="E9" s="508">
        <f t="shared" si="0"/>
        <v>8322736.1502</v>
      </c>
      <c r="F9" s="507">
        <v>8470932.0845959932</v>
      </c>
      <c r="G9" s="507">
        <v>2775265.7892880002</v>
      </c>
      <c r="H9" s="509">
        <f t="shared" si="1"/>
        <v>11246197.873883992</v>
      </c>
      <c r="J9" s="505"/>
      <c r="K9" s="505"/>
      <c r="L9" s="505"/>
      <c r="M9" s="505"/>
      <c r="N9" s="505"/>
      <c r="O9" s="505"/>
      <c r="P9" s="505"/>
    </row>
    <row r="10" spans="1:16" ht="15.75">
      <c r="A10" s="346">
        <v>3.2</v>
      </c>
      <c r="B10" s="372" t="s">
        <v>193</v>
      </c>
      <c r="C10" s="507">
        <v>82928181.019903749</v>
      </c>
      <c r="D10" s="507">
        <v>292000009.5376761</v>
      </c>
      <c r="E10" s="508">
        <f t="shared" si="0"/>
        <v>374928190.55757987</v>
      </c>
      <c r="F10" s="507">
        <v>127159531.29120211</v>
      </c>
      <c r="G10" s="507">
        <v>377958374.86550486</v>
      </c>
      <c r="H10" s="509">
        <f t="shared" si="1"/>
        <v>505117906.15670699</v>
      </c>
      <c r="J10" s="505"/>
      <c r="K10" s="505"/>
      <c r="L10" s="505"/>
      <c r="M10" s="505"/>
      <c r="N10" s="505"/>
      <c r="O10" s="505"/>
      <c r="P10" s="505"/>
    </row>
    <row r="11" spans="1:16" ht="15.75">
      <c r="A11" s="346">
        <v>4</v>
      </c>
      <c r="B11" s="373" t="s">
        <v>195</v>
      </c>
      <c r="C11" s="507">
        <f>C12+C13</f>
        <v>0</v>
      </c>
      <c r="D11" s="507">
        <f>D12+D13</f>
        <v>0</v>
      </c>
      <c r="E11" s="508">
        <f t="shared" si="0"/>
        <v>0</v>
      </c>
      <c r="F11" s="507">
        <f>F12+F13</f>
        <v>0</v>
      </c>
      <c r="G11" s="507">
        <f>G12+G13</f>
        <v>0</v>
      </c>
      <c r="H11" s="509">
        <f t="shared" si="1"/>
        <v>0</v>
      </c>
      <c r="J11" s="505"/>
      <c r="K11" s="505"/>
      <c r="L11" s="505"/>
      <c r="M11" s="505"/>
      <c r="N11" s="505"/>
      <c r="O11" s="505"/>
      <c r="P11" s="505"/>
    </row>
    <row r="12" spans="1:16" ht="15.75">
      <c r="A12" s="346">
        <v>4.0999999999999996</v>
      </c>
      <c r="B12" s="372" t="s">
        <v>179</v>
      </c>
      <c r="C12" s="507">
        <v>0</v>
      </c>
      <c r="D12" s="507">
        <v>0</v>
      </c>
      <c r="E12" s="508">
        <f t="shared" si="0"/>
        <v>0</v>
      </c>
      <c r="F12" s="507">
        <v>0</v>
      </c>
      <c r="G12" s="507">
        <v>0</v>
      </c>
      <c r="H12" s="509">
        <f t="shared" si="1"/>
        <v>0</v>
      </c>
      <c r="J12" s="505"/>
      <c r="K12" s="505"/>
      <c r="L12" s="505"/>
      <c r="M12" s="505"/>
      <c r="N12" s="505"/>
      <c r="O12" s="505"/>
      <c r="P12" s="505"/>
    </row>
    <row r="13" spans="1:16" ht="15.75">
      <c r="A13" s="346">
        <v>4.2</v>
      </c>
      <c r="B13" s="372" t="s">
        <v>180</v>
      </c>
      <c r="C13" s="507">
        <v>0</v>
      </c>
      <c r="D13" s="507">
        <v>0</v>
      </c>
      <c r="E13" s="508">
        <f t="shared" si="0"/>
        <v>0</v>
      </c>
      <c r="F13" s="507">
        <v>0</v>
      </c>
      <c r="G13" s="507">
        <v>0</v>
      </c>
      <c r="H13" s="509">
        <f t="shared" si="1"/>
        <v>0</v>
      </c>
      <c r="J13" s="505"/>
      <c r="K13" s="505"/>
      <c r="L13" s="505"/>
      <c r="M13" s="505"/>
      <c r="N13" s="505"/>
      <c r="O13" s="505"/>
      <c r="P13" s="505"/>
    </row>
    <row r="14" spans="1:16" ht="15.75">
      <c r="A14" s="346">
        <v>5</v>
      </c>
      <c r="B14" s="373" t="s">
        <v>205</v>
      </c>
      <c r="C14" s="507">
        <f>C15+C16+C17+C23+C24+C25+C26</f>
        <v>180361741.24994245</v>
      </c>
      <c r="D14" s="507">
        <f>D15+D16+D17+D23+D24+D25+D26</f>
        <v>1733711698.3944764</v>
      </c>
      <c r="E14" s="508">
        <f t="shared" si="0"/>
        <v>1914073439.644419</v>
      </c>
      <c r="F14" s="507">
        <f>F15+F16+F17+F23+F24+F25+F26</f>
        <v>251343155.6644921</v>
      </c>
      <c r="G14" s="507">
        <f>G15+G16+G17+G23+G24+G25+G26</f>
        <v>2238753657.7323637</v>
      </c>
      <c r="H14" s="509">
        <f t="shared" si="1"/>
        <v>2490096813.3968558</v>
      </c>
      <c r="I14" s="505"/>
      <c r="J14" s="505"/>
      <c r="K14" s="505"/>
      <c r="L14" s="505"/>
      <c r="M14" s="505"/>
      <c r="N14" s="505"/>
      <c r="O14" s="505"/>
      <c r="P14" s="505"/>
    </row>
    <row r="15" spans="1:16" ht="15.75">
      <c r="A15" s="346">
        <v>5.0999999999999996</v>
      </c>
      <c r="B15" s="374" t="s">
        <v>183</v>
      </c>
      <c r="C15" s="507">
        <v>39196234.389999993</v>
      </c>
      <c r="D15" s="507">
        <v>20215258.761256006</v>
      </c>
      <c r="E15" s="508">
        <f t="shared" si="0"/>
        <v>59411493.151255995</v>
      </c>
      <c r="F15" s="507">
        <v>2619671.56</v>
      </c>
      <c r="G15" s="507">
        <v>47274068.130849019</v>
      </c>
      <c r="H15" s="509">
        <f t="shared" si="1"/>
        <v>49893739.690849021</v>
      </c>
      <c r="I15" s="505"/>
      <c r="J15" s="505"/>
      <c r="K15" s="505"/>
      <c r="L15" s="505"/>
      <c r="M15" s="505"/>
      <c r="N15" s="505"/>
      <c r="O15" s="505"/>
      <c r="P15" s="505"/>
    </row>
    <row r="16" spans="1:16" ht="15.75">
      <c r="A16" s="346">
        <v>5.2</v>
      </c>
      <c r="B16" s="374" t="s">
        <v>182</v>
      </c>
      <c r="C16" s="507">
        <v>0</v>
      </c>
      <c r="D16" s="507">
        <v>0</v>
      </c>
      <c r="E16" s="508">
        <f t="shared" si="0"/>
        <v>0</v>
      </c>
      <c r="F16" s="507">
        <v>0</v>
      </c>
      <c r="G16" s="507">
        <v>0</v>
      </c>
      <c r="H16" s="509">
        <f t="shared" si="1"/>
        <v>0</v>
      </c>
      <c r="I16" s="505"/>
      <c r="J16" s="505"/>
      <c r="K16" s="505"/>
      <c r="L16" s="505"/>
      <c r="M16" s="505"/>
      <c r="N16" s="505"/>
      <c r="O16" s="505"/>
      <c r="P16" s="505"/>
    </row>
    <row r="17" spans="1:16" ht="15.75">
      <c r="A17" s="346">
        <v>5.3</v>
      </c>
      <c r="B17" s="374" t="s">
        <v>181</v>
      </c>
      <c r="C17" s="507">
        <f>C18+C19+C20+C21+C22</f>
        <v>20163477.599999998</v>
      </c>
      <c r="D17" s="507">
        <f>D18+D19+D20+D21+D22</f>
        <v>1269615564.7078865</v>
      </c>
      <c r="E17" s="508">
        <f t="shared" si="0"/>
        <v>1289779042.3078864</v>
      </c>
      <c r="F17" s="507">
        <f>F18+F19+F20+F21+F22</f>
        <v>18861768.100000001</v>
      </c>
      <c r="G17" s="507">
        <f>G18+G19+G20+G21+G22</f>
        <v>1668972184.7271018</v>
      </c>
      <c r="H17" s="509">
        <f t="shared" si="1"/>
        <v>1687833952.8271017</v>
      </c>
      <c r="I17" s="505"/>
      <c r="J17" s="505"/>
      <c r="K17" s="505"/>
      <c r="L17" s="505"/>
      <c r="M17" s="505"/>
      <c r="N17" s="505"/>
      <c r="O17" s="505"/>
      <c r="P17" s="505"/>
    </row>
    <row r="18" spans="1:16" ht="15.75">
      <c r="A18" s="346" t="s">
        <v>15</v>
      </c>
      <c r="B18" s="375" t="s">
        <v>36</v>
      </c>
      <c r="C18" s="507">
        <v>92174.399999999994</v>
      </c>
      <c r="D18" s="507">
        <v>138976733.22313327</v>
      </c>
      <c r="E18" s="508">
        <f t="shared" si="0"/>
        <v>139068907.62313327</v>
      </c>
      <c r="F18" s="507">
        <v>310130</v>
      </c>
      <c r="G18" s="507">
        <v>188202746.81540498</v>
      </c>
      <c r="H18" s="509">
        <f t="shared" si="1"/>
        <v>188512876.81540498</v>
      </c>
      <c r="I18" s="505"/>
      <c r="J18" s="505"/>
      <c r="K18" s="505"/>
      <c r="L18" s="505"/>
      <c r="M18" s="505"/>
      <c r="N18" s="505"/>
      <c r="O18" s="505"/>
      <c r="P18" s="505"/>
    </row>
    <row r="19" spans="1:16" ht="15.75">
      <c r="A19" s="346" t="s">
        <v>16</v>
      </c>
      <c r="B19" s="375" t="s">
        <v>37</v>
      </c>
      <c r="C19" s="507">
        <v>619616.80000000005</v>
      </c>
      <c r="D19" s="507">
        <v>606184033.53329825</v>
      </c>
      <c r="E19" s="508">
        <f t="shared" si="0"/>
        <v>606803650.33329821</v>
      </c>
      <c r="F19" s="507">
        <v>735008.10000000009</v>
      </c>
      <c r="G19" s="507">
        <v>826056259.08494008</v>
      </c>
      <c r="H19" s="509">
        <f t="shared" si="1"/>
        <v>826791267.1849401</v>
      </c>
      <c r="I19" s="505"/>
      <c r="J19" s="505"/>
      <c r="K19" s="505"/>
      <c r="L19" s="505"/>
      <c r="M19" s="505"/>
      <c r="N19" s="505"/>
      <c r="O19" s="505"/>
      <c r="P19" s="505"/>
    </row>
    <row r="20" spans="1:16" ht="15.75">
      <c r="A20" s="346" t="s">
        <v>17</v>
      </c>
      <c r="B20" s="375" t="s">
        <v>38</v>
      </c>
      <c r="C20" s="507">
        <v>0</v>
      </c>
      <c r="D20" s="507">
        <v>186136387.57351536</v>
      </c>
      <c r="E20" s="508">
        <f t="shared" si="0"/>
        <v>186136387.57351536</v>
      </c>
      <c r="F20" s="507">
        <v>0</v>
      </c>
      <c r="G20" s="507">
        <v>158295205.57515031</v>
      </c>
      <c r="H20" s="509">
        <f t="shared" si="1"/>
        <v>158295205.57515031</v>
      </c>
      <c r="I20" s="505"/>
      <c r="J20" s="505"/>
      <c r="K20" s="505"/>
      <c r="L20" s="505"/>
      <c r="M20" s="505"/>
      <c r="N20" s="505"/>
      <c r="O20" s="505"/>
      <c r="P20" s="505"/>
    </row>
    <row r="21" spans="1:16" ht="15.75">
      <c r="A21" s="346" t="s">
        <v>18</v>
      </c>
      <c r="B21" s="375" t="s">
        <v>39</v>
      </c>
      <c r="C21" s="507">
        <v>19451686.399999999</v>
      </c>
      <c r="D21" s="507">
        <v>302117022.31473941</v>
      </c>
      <c r="E21" s="508">
        <f t="shared" si="0"/>
        <v>321568708.71473938</v>
      </c>
      <c r="F21" s="507">
        <v>17816630</v>
      </c>
      <c r="G21" s="507">
        <v>396722021.7547273</v>
      </c>
      <c r="H21" s="509">
        <f t="shared" si="1"/>
        <v>414538651.7547273</v>
      </c>
      <c r="I21" s="505"/>
      <c r="J21" s="505"/>
      <c r="K21" s="505"/>
      <c r="L21" s="505"/>
      <c r="M21" s="505"/>
      <c r="N21" s="505"/>
      <c r="O21" s="505"/>
      <c r="P21" s="505"/>
    </row>
    <row r="22" spans="1:16" ht="15.75">
      <c r="A22" s="346" t="s">
        <v>19</v>
      </c>
      <c r="B22" s="375" t="s">
        <v>40</v>
      </c>
      <c r="C22" s="507">
        <v>0</v>
      </c>
      <c r="D22" s="507">
        <v>36201388.063199997</v>
      </c>
      <c r="E22" s="508">
        <f t="shared" si="0"/>
        <v>36201388.063199997</v>
      </c>
      <c r="F22" s="507">
        <v>0</v>
      </c>
      <c r="G22" s="507">
        <v>99695951.496879101</v>
      </c>
      <c r="H22" s="509">
        <f t="shared" si="1"/>
        <v>99695951.496879101</v>
      </c>
      <c r="I22" s="505"/>
      <c r="J22" s="505"/>
      <c r="K22" s="505"/>
      <c r="L22" s="505"/>
      <c r="M22" s="505"/>
      <c r="N22" s="505"/>
      <c r="O22" s="505"/>
      <c r="P22" s="505"/>
    </row>
    <row r="23" spans="1:16" ht="15.75">
      <c r="A23" s="346">
        <v>5.4</v>
      </c>
      <c r="B23" s="374" t="s">
        <v>184</v>
      </c>
      <c r="C23" s="507">
        <v>99182686.21994248</v>
      </c>
      <c r="D23" s="507">
        <v>265975352.55633402</v>
      </c>
      <c r="E23" s="508">
        <f t="shared" si="0"/>
        <v>365158038.77627647</v>
      </c>
      <c r="F23" s="507">
        <v>204220021.26449209</v>
      </c>
      <c r="G23" s="507">
        <v>306100556.12621266</v>
      </c>
      <c r="H23" s="509">
        <f t="shared" si="1"/>
        <v>510320577.39070475</v>
      </c>
      <c r="I23" s="505"/>
      <c r="J23" s="505"/>
      <c r="K23" s="505"/>
      <c r="L23" s="505"/>
      <c r="M23" s="505"/>
      <c r="N23" s="505"/>
      <c r="O23" s="505"/>
      <c r="P23" s="505"/>
    </row>
    <row r="24" spans="1:16" ht="15.75">
      <c r="A24" s="346">
        <v>5.5</v>
      </c>
      <c r="B24" s="374" t="s">
        <v>185</v>
      </c>
      <c r="C24" s="507">
        <v>10726543.039999999</v>
      </c>
      <c r="D24" s="507">
        <v>149489050.979</v>
      </c>
      <c r="E24" s="508">
        <f t="shared" si="0"/>
        <v>160215594.01899999</v>
      </c>
      <c r="F24" s="507">
        <v>22753825.740000002</v>
      </c>
      <c r="G24" s="507">
        <v>181430387.32819998</v>
      </c>
      <c r="H24" s="509">
        <f t="shared" si="1"/>
        <v>204184213.06819999</v>
      </c>
      <c r="I24" s="505"/>
      <c r="J24" s="505"/>
      <c r="K24" s="505"/>
      <c r="L24" s="505"/>
      <c r="M24" s="505"/>
      <c r="N24" s="505"/>
      <c r="O24" s="505"/>
      <c r="P24" s="505"/>
    </row>
    <row r="25" spans="1:16" ht="15.75">
      <c r="A25" s="346">
        <v>5.6</v>
      </c>
      <c r="B25" s="374" t="s">
        <v>186</v>
      </c>
      <c r="C25" s="507">
        <v>0</v>
      </c>
      <c r="D25" s="507">
        <v>3968620.01</v>
      </c>
      <c r="E25" s="508">
        <f t="shared" si="0"/>
        <v>3968620.01</v>
      </c>
      <c r="F25" s="507">
        <v>0</v>
      </c>
      <c r="G25" s="507">
        <v>4807015</v>
      </c>
      <c r="H25" s="509">
        <f t="shared" si="1"/>
        <v>4807015</v>
      </c>
      <c r="I25" s="505"/>
      <c r="J25" s="505"/>
      <c r="K25" s="505"/>
      <c r="L25" s="505"/>
      <c r="M25" s="505"/>
      <c r="N25" s="505"/>
      <c r="O25" s="505"/>
      <c r="P25" s="505"/>
    </row>
    <row r="26" spans="1:16" ht="15.75">
      <c r="A26" s="346">
        <v>5.7</v>
      </c>
      <c r="B26" s="374" t="s">
        <v>40</v>
      </c>
      <c r="C26" s="507">
        <v>11092800</v>
      </c>
      <c r="D26" s="507">
        <v>24447851.379999988</v>
      </c>
      <c r="E26" s="508">
        <f t="shared" si="0"/>
        <v>35540651.379999988</v>
      </c>
      <c r="F26" s="507">
        <v>2887869</v>
      </c>
      <c r="G26" s="507">
        <v>30169446.420000017</v>
      </c>
      <c r="H26" s="509">
        <f t="shared" si="1"/>
        <v>33057315.420000017</v>
      </c>
      <c r="I26" s="505"/>
      <c r="J26" s="505"/>
      <c r="K26" s="505"/>
      <c r="L26" s="505"/>
      <c r="M26" s="505"/>
      <c r="N26" s="505"/>
      <c r="O26" s="505"/>
      <c r="P26" s="505"/>
    </row>
    <row r="27" spans="1:16" ht="15.75">
      <c r="A27" s="346">
        <v>6</v>
      </c>
      <c r="B27" s="376" t="s">
        <v>658</v>
      </c>
      <c r="C27" s="507">
        <v>13420891.18</v>
      </c>
      <c r="D27" s="507">
        <v>21490260.114955999</v>
      </c>
      <c r="E27" s="508">
        <f t="shared" si="0"/>
        <v>34911151.294955999</v>
      </c>
      <c r="F27" s="507">
        <v>8025166.0900000017</v>
      </c>
      <c r="G27" s="507">
        <v>13352162.743065003</v>
      </c>
      <c r="H27" s="509">
        <f t="shared" si="1"/>
        <v>21377328.833065003</v>
      </c>
      <c r="J27" s="505"/>
      <c r="K27" s="505"/>
      <c r="L27" s="505"/>
      <c r="M27" s="505"/>
      <c r="N27" s="505"/>
      <c r="O27" s="505"/>
      <c r="P27" s="505"/>
    </row>
    <row r="28" spans="1:16" ht="15.75">
      <c r="A28" s="346">
        <v>7</v>
      </c>
      <c r="B28" s="376" t="s">
        <v>659</v>
      </c>
      <c r="C28" s="507">
        <v>50637018.920000002</v>
      </c>
      <c r="D28" s="507">
        <v>10187918.810000001</v>
      </c>
      <c r="E28" s="508">
        <f t="shared" si="0"/>
        <v>60824937.730000004</v>
      </c>
      <c r="F28" s="507">
        <v>20414501.120000001</v>
      </c>
      <c r="G28" s="507">
        <v>9477986.8855760004</v>
      </c>
      <c r="H28" s="509">
        <f t="shared" si="1"/>
        <v>29892488.005576</v>
      </c>
      <c r="J28" s="505"/>
      <c r="K28" s="505"/>
      <c r="L28" s="505"/>
      <c r="M28" s="505"/>
      <c r="N28" s="505"/>
      <c r="O28" s="505"/>
      <c r="P28" s="505"/>
    </row>
    <row r="29" spans="1:16" ht="15.75">
      <c r="A29" s="346">
        <v>8</v>
      </c>
      <c r="B29" s="376" t="s">
        <v>194</v>
      </c>
      <c r="C29" s="507">
        <v>0</v>
      </c>
      <c r="D29" s="507">
        <v>0</v>
      </c>
      <c r="E29" s="508">
        <f t="shared" si="0"/>
        <v>0</v>
      </c>
      <c r="F29" s="507">
        <v>0</v>
      </c>
      <c r="G29" s="507">
        <v>0</v>
      </c>
      <c r="H29" s="509">
        <f t="shared" si="1"/>
        <v>0</v>
      </c>
      <c r="J29" s="505"/>
      <c r="K29" s="505"/>
      <c r="L29" s="505"/>
      <c r="M29" s="505"/>
      <c r="N29" s="505"/>
      <c r="O29" s="505"/>
      <c r="P29" s="505"/>
    </row>
    <row r="30" spans="1:16" ht="15.75">
      <c r="A30" s="346">
        <v>9</v>
      </c>
      <c r="B30" s="377" t="s">
        <v>211</v>
      </c>
      <c r="C30" s="507">
        <f>C31+C32+C33+C34+C35+C36+C37</f>
        <v>0</v>
      </c>
      <c r="D30" s="507">
        <f>D31+D32+D33+D34+D35+D36+D37</f>
        <v>0</v>
      </c>
      <c r="E30" s="508">
        <f t="shared" si="0"/>
        <v>0</v>
      </c>
      <c r="F30" s="507">
        <f>F31+F32+F33+F34+F35+F36+F37</f>
        <v>0</v>
      </c>
      <c r="G30" s="507">
        <f>G31+G32+G33+G34+G35+G36+G37</f>
        <v>0</v>
      </c>
      <c r="H30" s="509">
        <f t="shared" si="1"/>
        <v>0</v>
      </c>
      <c r="J30" s="505"/>
      <c r="K30" s="505"/>
      <c r="L30" s="505"/>
      <c r="M30" s="505"/>
      <c r="N30" s="505"/>
      <c r="O30" s="505"/>
      <c r="P30" s="505"/>
    </row>
    <row r="31" spans="1:16" ht="15.75">
      <c r="A31" s="346">
        <v>9.1</v>
      </c>
      <c r="B31" s="378" t="s">
        <v>201</v>
      </c>
      <c r="C31" s="507">
        <v>0</v>
      </c>
      <c r="D31" s="507">
        <v>0</v>
      </c>
      <c r="E31" s="508">
        <f t="shared" si="0"/>
        <v>0</v>
      </c>
      <c r="F31" s="507">
        <v>0</v>
      </c>
      <c r="G31" s="507">
        <v>0</v>
      </c>
      <c r="H31" s="509">
        <f t="shared" si="1"/>
        <v>0</v>
      </c>
      <c r="J31" s="505"/>
      <c r="K31" s="505"/>
      <c r="L31" s="505"/>
      <c r="M31" s="505"/>
      <c r="N31" s="505"/>
      <c r="O31" s="505"/>
      <c r="P31" s="505"/>
    </row>
    <row r="32" spans="1:16" ht="15.75">
      <c r="A32" s="346">
        <v>9.1999999999999993</v>
      </c>
      <c r="B32" s="378" t="s">
        <v>202</v>
      </c>
      <c r="C32" s="507">
        <v>0</v>
      </c>
      <c r="D32" s="507">
        <v>0</v>
      </c>
      <c r="E32" s="508">
        <f t="shared" si="0"/>
        <v>0</v>
      </c>
      <c r="F32" s="507">
        <v>0</v>
      </c>
      <c r="G32" s="507">
        <v>0</v>
      </c>
      <c r="H32" s="509">
        <f t="shared" si="1"/>
        <v>0</v>
      </c>
      <c r="J32" s="505"/>
      <c r="K32" s="505"/>
      <c r="L32" s="505"/>
      <c r="M32" s="505"/>
      <c r="N32" s="505"/>
      <c r="O32" s="505"/>
      <c r="P32" s="505"/>
    </row>
    <row r="33" spans="1:16" ht="15.75">
      <c r="A33" s="346">
        <v>9.3000000000000007</v>
      </c>
      <c r="B33" s="378" t="s">
        <v>198</v>
      </c>
      <c r="C33" s="507">
        <v>0</v>
      </c>
      <c r="D33" s="507">
        <v>0</v>
      </c>
      <c r="E33" s="508">
        <f t="shared" si="0"/>
        <v>0</v>
      </c>
      <c r="F33" s="507">
        <v>0</v>
      </c>
      <c r="G33" s="507">
        <v>0</v>
      </c>
      <c r="H33" s="509">
        <f t="shared" si="1"/>
        <v>0</v>
      </c>
      <c r="J33" s="505"/>
      <c r="K33" s="505"/>
      <c r="L33" s="505"/>
      <c r="M33" s="505"/>
      <c r="N33" s="505"/>
      <c r="O33" s="505"/>
      <c r="P33" s="505"/>
    </row>
    <row r="34" spans="1:16" ht="15.75">
      <c r="A34" s="346">
        <v>9.4</v>
      </c>
      <c r="B34" s="378" t="s">
        <v>199</v>
      </c>
      <c r="C34" s="507">
        <v>0</v>
      </c>
      <c r="D34" s="507">
        <v>0</v>
      </c>
      <c r="E34" s="508">
        <f t="shared" si="0"/>
        <v>0</v>
      </c>
      <c r="F34" s="507">
        <v>0</v>
      </c>
      <c r="G34" s="507">
        <v>0</v>
      </c>
      <c r="H34" s="509">
        <f t="shared" si="1"/>
        <v>0</v>
      </c>
      <c r="J34" s="505"/>
      <c r="K34" s="505"/>
      <c r="L34" s="505"/>
      <c r="M34" s="505"/>
      <c r="N34" s="505"/>
      <c r="O34" s="505"/>
      <c r="P34" s="505"/>
    </row>
    <row r="35" spans="1:16" ht="15.75">
      <c r="A35" s="346">
        <v>9.5</v>
      </c>
      <c r="B35" s="378" t="s">
        <v>200</v>
      </c>
      <c r="C35" s="507">
        <v>0</v>
      </c>
      <c r="D35" s="507">
        <v>0</v>
      </c>
      <c r="E35" s="508">
        <f t="shared" si="0"/>
        <v>0</v>
      </c>
      <c r="F35" s="507">
        <v>0</v>
      </c>
      <c r="G35" s="507">
        <v>0</v>
      </c>
      <c r="H35" s="509">
        <f t="shared" si="1"/>
        <v>0</v>
      </c>
      <c r="J35" s="505"/>
      <c r="K35" s="505"/>
      <c r="L35" s="505"/>
      <c r="M35" s="505"/>
      <c r="N35" s="505"/>
      <c r="O35" s="505"/>
      <c r="P35" s="505"/>
    </row>
    <row r="36" spans="1:16" ht="15.75">
      <c r="A36" s="346">
        <v>9.6</v>
      </c>
      <c r="B36" s="378" t="s">
        <v>203</v>
      </c>
      <c r="C36" s="507">
        <v>0</v>
      </c>
      <c r="D36" s="507">
        <v>0</v>
      </c>
      <c r="E36" s="508">
        <f t="shared" si="0"/>
        <v>0</v>
      </c>
      <c r="F36" s="507">
        <v>0</v>
      </c>
      <c r="G36" s="507">
        <v>0</v>
      </c>
      <c r="H36" s="509">
        <f t="shared" si="1"/>
        <v>0</v>
      </c>
      <c r="J36" s="505"/>
      <c r="K36" s="505"/>
      <c r="L36" s="505"/>
      <c r="M36" s="505"/>
      <c r="N36" s="505"/>
      <c r="O36" s="505"/>
      <c r="P36" s="505"/>
    </row>
    <row r="37" spans="1:16" ht="15.75">
      <c r="A37" s="346">
        <v>9.6999999999999993</v>
      </c>
      <c r="B37" s="378" t="s">
        <v>204</v>
      </c>
      <c r="C37" s="507">
        <v>0</v>
      </c>
      <c r="D37" s="507">
        <v>0</v>
      </c>
      <c r="E37" s="508">
        <f t="shared" si="0"/>
        <v>0</v>
      </c>
      <c r="F37" s="507">
        <v>0</v>
      </c>
      <c r="G37" s="507">
        <v>0</v>
      </c>
      <c r="H37" s="509">
        <f t="shared" si="1"/>
        <v>0</v>
      </c>
      <c r="J37" s="505"/>
      <c r="K37" s="505"/>
      <c r="L37" s="505"/>
      <c r="M37" s="505"/>
      <c r="N37" s="505"/>
      <c r="O37" s="505"/>
      <c r="P37" s="505"/>
    </row>
    <row r="38" spans="1:16" ht="15.75">
      <c r="A38" s="346">
        <v>10</v>
      </c>
      <c r="B38" s="373" t="s">
        <v>207</v>
      </c>
      <c r="C38" s="507">
        <f>C39+C40+C41+C42</f>
        <v>29844858.289431743</v>
      </c>
      <c r="D38" s="507">
        <f>D39+D40+D41+D42</f>
        <v>96786696.355594039</v>
      </c>
      <c r="E38" s="508">
        <f t="shared" si="0"/>
        <v>126631554.64502579</v>
      </c>
      <c r="F38" s="507">
        <f>F39+F40+F41+F42</f>
        <v>9082654.8100000005</v>
      </c>
      <c r="G38" s="507">
        <f>G39+G40+G41+G42</f>
        <v>34194859.748000011</v>
      </c>
      <c r="H38" s="509">
        <f t="shared" si="1"/>
        <v>43277514.558000013</v>
      </c>
      <c r="J38" s="505"/>
      <c r="K38" s="505"/>
      <c r="L38" s="505"/>
      <c r="M38" s="505"/>
      <c r="N38" s="505"/>
      <c r="O38" s="505"/>
      <c r="P38" s="505"/>
    </row>
    <row r="39" spans="1:16" ht="15.75">
      <c r="A39" s="346">
        <v>10.1</v>
      </c>
      <c r="B39" s="379" t="s">
        <v>208</v>
      </c>
      <c r="C39" s="507">
        <v>3611.85</v>
      </c>
      <c r="D39" s="507">
        <v>11692101.33</v>
      </c>
      <c r="E39" s="508">
        <f t="shared" si="0"/>
        <v>11695713.18</v>
      </c>
      <c r="F39" s="507">
        <v>0</v>
      </c>
      <c r="G39" s="507">
        <v>452902.49</v>
      </c>
      <c r="H39" s="509">
        <f t="shared" si="1"/>
        <v>452902.49</v>
      </c>
      <c r="J39" s="505"/>
      <c r="K39" s="505"/>
      <c r="L39" s="505"/>
      <c r="M39" s="505"/>
      <c r="N39" s="505"/>
      <c r="O39" s="505"/>
      <c r="P39" s="505"/>
    </row>
    <row r="40" spans="1:16" ht="15.75">
      <c r="A40" s="346">
        <v>10.199999999999999</v>
      </c>
      <c r="B40" s="379" t="s">
        <v>209</v>
      </c>
      <c r="C40" s="507">
        <v>0</v>
      </c>
      <c r="D40" s="507">
        <v>2751379.84387</v>
      </c>
      <c r="E40" s="508">
        <f t="shared" si="0"/>
        <v>2751379.84387</v>
      </c>
      <c r="F40" s="507">
        <v>3107.07</v>
      </c>
      <c r="G40" s="507">
        <v>583607.85</v>
      </c>
      <c r="H40" s="509">
        <f t="shared" si="1"/>
        <v>586714.91999999993</v>
      </c>
      <c r="J40" s="505"/>
      <c r="K40" s="505"/>
      <c r="L40" s="505"/>
      <c r="M40" s="505"/>
      <c r="N40" s="505"/>
      <c r="O40" s="505"/>
      <c r="P40" s="505"/>
    </row>
    <row r="41" spans="1:16" ht="15.75">
      <c r="A41" s="346">
        <v>10.3</v>
      </c>
      <c r="B41" s="379" t="s">
        <v>212</v>
      </c>
      <c r="C41" s="507">
        <v>11839913.319999997</v>
      </c>
      <c r="D41" s="507">
        <v>27512647.630000003</v>
      </c>
      <c r="E41" s="508">
        <f t="shared" si="0"/>
        <v>39352560.950000003</v>
      </c>
      <c r="F41" s="507">
        <v>5038998.5199999996</v>
      </c>
      <c r="G41" s="507">
        <v>9452767.3499999996</v>
      </c>
      <c r="H41" s="509">
        <f t="shared" si="1"/>
        <v>14491765.869999999</v>
      </c>
      <c r="J41" s="505"/>
      <c r="K41" s="505"/>
      <c r="L41" s="505"/>
      <c r="M41" s="505"/>
      <c r="N41" s="505"/>
      <c r="O41" s="505"/>
      <c r="P41" s="505"/>
    </row>
    <row r="42" spans="1:16" ht="25.5">
      <c r="A42" s="346">
        <v>10.4</v>
      </c>
      <c r="B42" s="379" t="s">
        <v>213</v>
      </c>
      <c r="C42" s="507">
        <v>18001333.119431749</v>
      </c>
      <c r="D42" s="507">
        <v>54830567.551724032</v>
      </c>
      <c r="E42" s="508">
        <f t="shared" si="0"/>
        <v>72831900.671155781</v>
      </c>
      <c r="F42" s="507">
        <v>4040549.22</v>
      </c>
      <c r="G42" s="507">
        <v>23705582.058000013</v>
      </c>
      <c r="H42" s="509">
        <f t="shared" si="1"/>
        <v>27746131.278000012</v>
      </c>
      <c r="J42" s="505"/>
      <c r="K42" s="505"/>
      <c r="L42" s="505"/>
      <c r="M42" s="505"/>
      <c r="N42" s="505"/>
      <c r="O42" s="505"/>
      <c r="P42" s="505"/>
    </row>
    <row r="43" spans="1:16" ht="16.5" thickBot="1">
      <c r="A43" s="346">
        <v>11</v>
      </c>
      <c r="B43" s="122" t="s">
        <v>210</v>
      </c>
      <c r="C43" s="507">
        <v>0</v>
      </c>
      <c r="D43" s="507">
        <v>0</v>
      </c>
      <c r="E43" s="508">
        <f t="shared" si="0"/>
        <v>0</v>
      </c>
      <c r="F43" s="507">
        <v>0</v>
      </c>
      <c r="G43" s="507">
        <v>0</v>
      </c>
      <c r="H43" s="509">
        <f t="shared" si="1"/>
        <v>0</v>
      </c>
      <c r="J43" s="505"/>
      <c r="K43" s="505"/>
      <c r="L43" s="505"/>
      <c r="M43" s="505"/>
      <c r="N43" s="505"/>
      <c r="O43" s="505"/>
      <c r="P43" s="505"/>
    </row>
    <row r="44" spans="1:16" ht="15.75">
      <c r="C44" s="510"/>
      <c r="D44" s="510"/>
      <c r="E44" s="510"/>
      <c r="F44" s="510"/>
      <c r="G44" s="510"/>
      <c r="H44" s="510"/>
    </row>
    <row r="45" spans="1:16" ht="15.75">
      <c r="C45" s="510"/>
      <c r="D45" s="510"/>
      <c r="E45" s="510"/>
      <c r="F45" s="510"/>
      <c r="G45" s="510"/>
      <c r="H45" s="510"/>
    </row>
    <row r="46" spans="1:16" ht="15.75">
      <c r="C46" s="510"/>
      <c r="D46" s="510"/>
      <c r="E46" s="510"/>
      <c r="F46" s="510"/>
      <c r="G46" s="510"/>
      <c r="H46" s="510"/>
    </row>
    <row r="47" spans="1:16" ht="15.75">
      <c r="C47" s="510"/>
      <c r="D47" s="510"/>
      <c r="E47" s="510"/>
      <c r="F47" s="510"/>
      <c r="G47" s="510"/>
      <c r="H47" s="510"/>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4" width="14" style="4" bestFit="1" customWidth="1"/>
    <col min="5" max="7" width="14" style="16" bestFit="1" customWidth="1"/>
    <col min="8" max="11" width="9.7109375" style="16" customWidth="1"/>
    <col min="12" max="16384" width="9.140625" style="16"/>
  </cols>
  <sheetData>
    <row r="1" spans="1:15">
      <c r="A1" s="2" t="s">
        <v>30</v>
      </c>
      <c r="B1" s="3" t="str">
        <f>'Info '!C2</f>
        <v>JSC Cartu Bank</v>
      </c>
      <c r="C1" s="3"/>
    </row>
    <row r="2" spans="1:15">
      <c r="A2" s="2" t="s">
        <v>31</v>
      </c>
      <c r="B2" s="630">
        <f>'1. key ratios '!B2</f>
        <v>45016</v>
      </c>
      <c r="C2" s="3"/>
    </row>
    <row r="3" spans="1:15">
      <c r="A3" s="2"/>
      <c r="B3" s="3"/>
      <c r="C3" s="3"/>
    </row>
    <row r="4" spans="1:15" ht="15" customHeight="1" thickBot="1">
      <c r="A4" s="4" t="s">
        <v>96</v>
      </c>
      <c r="B4" s="75" t="s">
        <v>187</v>
      </c>
      <c r="C4" s="19" t="s">
        <v>35</v>
      </c>
    </row>
    <row r="5" spans="1:15" ht="15" customHeight="1">
      <c r="A5" s="140" t="s">
        <v>6</v>
      </c>
      <c r="B5" s="141"/>
      <c r="C5" s="280" t="str">
        <f>INT((MONTH($B$2))/3)&amp;"Q"&amp;"-"&amp;YEAR($B$2)</f>
        <v>1Q-2023</v>
      </c>
      <c r="D5" s="280" t="str">
        <f>IF(INT(MONTH($B$2))=3, "4"&amp;"Q"&amp;"-"&amp;YEAR($B$2)-1, IF(INT(MONTH($B$2))=6, "1"&amp;"Q"&amp;"-"&amp;YEAR($B$2), IF(INT(MONTH($B$2))=9, "2"&amp;"Q"&amp;"-"&amp;YEAR($B$2),IF(INT(MONTH($B$2))=12, "3"&amp;"Q"&amp;"-"&amp;YEAR($B$2), 0))))</f>
        <v>4Q-2022</v>
      </c>
      <c r="E5" s="280" t="str">
        <f>IF(INT(MONTH($B$2))=3, "3"&amp;"Q"&amp;"-"&amp;YEAR($B$2)-1, IF(INT(MONTH($B$2))=6, "4"&amp;"Q"&amp;"-"&amp;YEAR($B$2)-1, IF(INT(MONTH($B$2))=9, "1"&amp;"Q"&amp;"-"&amp;YEAR($B$2),IF(INT(MONTH($B$2))=12, "2"&amp;"Q"&amp;"-"&amp;YEAR($B$2), 0))))</f>
        <v>3Q-2022</v>
      </c>
      <c r="F5" s="280" t="str">
        <f>IF(INT(MONTH($B$2))=3, "2"&amp;"Q"&amp;"-"&amp;YEAR($B$2)-1, IF(INT(MONTH($B$2))=6, "3"&amp;"Q"&amp;"-"&amp;YEAR($B$2)-1, IF(INT(MONTH($B$2))=9, "4"&amp;"Q"&amp;"-"&amp;YEAR($B$2)-1,IF(INT(MONTH($B$2))=12, "1"&amp;"Q"&amp;"-"&amp;YEAR($B$2), 0))))</f>
        <v>2Q-2022</v>
      </c>
      <c r="G5" s="281" t="str">
        <f>IF(INT(MONTH($B$2))=3, "1"&amp;"Q"&amp;"-"&amp;YEAR($B$2)-1, IF(INT(MONTH($B$2))=6, "2"&amp;"Q"&amp;"-"&amp;YEAR($B$2)-1, IF(INT(MONTH($B$2))=9, "3"&amp;"Q"&amp;"-"&amp;YEAR($B$2)-1,IF(INT(MONTH($B$2))=12, "4"&amp;"Q"&amp;"-"&amp;YEAR($B$2)-1, 0))))</f>
        <v>1Q-2022</v>
      </c>
    </row>
    <row r="6" spans="1:15" ht="15" customHeight="1">
      <c r="A6" s="20">
        <v>1</v>
      </c>
      <c r="B6" s="216" t="s">
        <v>191</v>
      </c>
      <c r="C6" s="637">
        <f>C7+C9+C10</f>
        <v>1211868899.9598494</v>
      </c>
      <c r="D6" s="638">
        <f>D7+D9+D10</f>
        <v>1347034861.7048948</v>
      </c>
      <c r="E6" s="639">
        <f t="shared" ref="E6:G6" si="0">E7+E9+E10</f>
        <v>1341538379.3193991</v>
      </c>
      <c r="F6" s="637">
        <f t="shared" si="0"/>
        <v>1311952899.3379838</v>
      </c>
      <c r="G6" s="640">
        <f t="shared" si="0"/>
        <v>1322362719.0528491</v>
      </c>
      <c r="I6" s="511"/>
      <c r="J6" s="511"/>
      <c r="K6" s="511"/>
      <c r="L6" s="511"/>
      <c r="M6" s="511"/>
      <c r="N6" s="511"/>
      <c r="O6" s="511"/>
    </row>
    <row r="7" spans="1:15" ht="15" customHeight="1">
      <c r="A7" s="20">
        <v>1.1000000000000001</v>
      </c>
      <c r="B7" s="216" t="s">
        <v>357</v>
      </c>
      <c r="C7" s="641">
        <v>1164706749.3624229</v>
      </c>
      <c r="D7" s="642">
        <v>1308503120.5425007</v>
      </c>
      <c r="E7" s="641">
        <v>1310818079.8066757</v>
      </c>
      <c r="F7" s="641">
        <v>1283380988.5536683</v>
      </c>
      <c r="G7" s="643">
        <v>1296687644.6649997</v>
      </c>
      <c r="I7" s="511"/>
      <c r="J7" s="511"/>
      <c r="K7" s="511"/>
      <c r="L7" s="511"/>
      <c r="M7" s="511"/>
      <c r="N7" s="511"/>
      <c r="O7" s="511"/>
    </row>
    <row r="8" spans="1:15">
      <c r="A8" s="20" t="s">
        <v>14</v>
      </c>
      <c r="B8" s="216" t="s">
        <v>95</v>
      </c>
      <c r="C8" s="641">
        <v>23430750</v>
      </c>
      <c r="D8" s="642">
        <v>23430750</v>
      </c>
      <c r="E8" s="641">
        <v>23430750</v>
      </c>
      <c r="F8" s="641">
        <v>23430750</v>
      </c>
      <c r="G8" s="643">
        <v>23430750</v>
      </c>
      <c r="I8" s="511"/>
      <c r="J8" s="511"/>
      <c r="K8" s="511"/>
      <c r="L8" s="511"/>
      <c r="M8" s="511"/>
      <c r="N8" s="511"/>
      <c r="O8" s="511"/>
    </row>
    <row r="9" spans="1:15" ht="15" customHeight="1">
      <c r="A9" s="20">
        <v>1.2</v>
      </c>
      <c r="B9" s="217" t="s">
        <v>94</v>
      </c>
      <c r="C9" s="641">
        <v>47162150.597426437</v>
      </c>
      <c r="D9" s="642">
        <v>38531741.162394121</v>
      </c>
      <c r="E9" s="641">
        <v>30720299.512723375</v>
      </c>
      <c r="F9" s="641">
        <v>28571910.784315594</v>
      </c>
      <c r="G9" s="643">
        <v>25199806.387849297</v>
      </c>
      <c r="I9" s="511"/>
      <c r="J9" s="511"/>
      <c r="K9" s="511"/>
      <c r="L9" s="511"/>
      <c r="M9" s="511"/>
      <c r="N9" s="511"/>
      <c r="O9" s="511"/>
    </row>
    <row r="10" spans="1:15" ht="15" customHeight="1">
      <c r="A10" s="20">
        <v>1.3</v>
      </c>
      <c r="B10" s="216" t="s">
        <v>28</v>
      </c>
      <c r="C10" s="641">
        <v>0</v>
      </c>
      <c r="D10" s="642">
        <v>0</v>
      </c>
      <c r="E10" s="641">
        <v>0</v>
      </c>
      <c r="F10" s="641">
        <v>0</v>
      </c>
      <c r="G10" s="643">
        <v>475268</v>
      </c>
      <c r="I10" s="511"/>
      <c r="J10" s="511"/>
      <c r="K10" s="511"/>
      <c r="L10" s="511"/>
      <c r="M10" s="511"/>
      <c r="N10" s="511"/>
      <c r="O10" s="511"/>
    </row>
    <row r="11" spans="1:15" ht="15" customHeight="1">
      <c r="A11" s="20">
        <v>2</v>
      </c>
      <c r="B11" s="216" t="s">
        <v>188</v>
      </c>
      <c r="C11" s="641">
        <v>34369564.357534207</v>
      </c>
      <c r="D11" s="642">
        <v>36598529.393214002</v>
      </c>
      <c r="E11" s="641">
        <v>54550173.91298195</v>
      </c>
      <c r="F11" s="641">
        <v>55660913.731384978</v>
      </c>
      <c r="G11" s="643">
        <v>60964335.268787727</v>
      </c>
      <c r="I11" s="511"/>
      <c r="J11" s="511"/>
      <c r="K11" s="511"/>
      <c r="L11" s="511"/>
      <c r="M11" s="511"/>
      <c r="N11" s="511"/>
      <c r="O11" s="511"/>
    </row>
    <row r="12" spans="1:15" ht="15" customHeight="1">
      <c r="A12" s="20">
        <v>3</v>
      </c>
      <c r="B12" s="216" t="s">
        <v>189</v>
      </c>
      <c r="C12" s="641">
        <v>130705235.87062578</v>
      </c>
      <c r="D12" s="642">
        <v>130705235.87062578</v>
      </c>
      <c r="E12" s="641">
        <v>138448224.87269154</v>
      </c>
      <c r="F12" s="641">
        <v>138448224.87269154</v>
      </c>
      <c r="G12" s="643">
        <v>138132476.1506083</v>
      </c>
      <c r="I12" s="511"/>
      <c r="J12" s="511"/>
      <c r="K12" s="511"/>
      <c r="L12" s="511"/>
      <c r="M12" s="511"/>
      <c r="N12" s="511"/>
      <c r="O12" s="511"/>
    </row>
    <row r="13" spans="1:15" ht="15" customHeight="1" thickBot="1">
      <c r="A13" s="22">
        <v>4</v>
      </c>
      <c r="B13" s="23" t="s">
        <v>190</v>
      </c>
      <c r="C13" s="644">
        <f>C6+C11+C12</f>
        <v>1376943700.1880093</v>
      </c>
      <c r="D13" s="645">
        <f>D6+D11+D12</f>
        <v>1514338626.9687345</v>
      </c>
      <c r="E13" s="646">
        <f t="shared" ref="E13:G13" si="1">E6+E11+E12</f>
        <v>1534536778.1050727</v>
      </c>
      <c r="F13" s="644">
        <f t="shared" si="1"/>
        <v>1506062037.9420605</v>
      </c>
      <c r="G13" s="647">
        <f t="shared" si="1"/>
        <v>1521459530.472245</v>
      </c>
      <c r="I13" s="511"/>
      <c r="J13" s="511"/>
      <c r="K13" s="511"/>
      <c r="L13" s="511"/>
      <c r="M13" s="511"/>
      <c r="N13" s="511"/>
      <c r="O13" s="511"/>
    </row>
    <row r="14" spans="1:15">
      <c r="B14" s="25"/>
    </row>
    <row r="15" spans="1:15" ht="25.5">
      <c r="B15" s="25" t="s">
        <v>358</v>
      </c>
    </row>
    <row r="16" spans="1:15">
      <c r="B16" s="25"/>
    </row>
    <row r="17" s="16" customFormat="1" ht="11.25"/>
    <row r="18" s="16" customFormat="1" ht="11.25"/>
    <row r="19" s="16" customFormat="1" ht="11.25"/>
    <row r="20" s="16" customFormat="1" ht="11.25"/>
    <row r="21" s="16" customFormat="1" ht="11.25"/>
    <row r="22" s="16" customFormat="1" ht="11.25"/>
    <row r="23" s="16" customFormat="1" ht="11.25"/>
    <row r="24" s="16" customFormat="1" ht="11.25"/>
    <row r="25" s="16" customFormat="1" ht="11.25"/>
    <row r="26" s="16" customFormat="1" ht="11.25"/>
    <row r="27" s="16" customFormat="1" ht="11.25"/>
    <row r="28" s="16" customFormat="1" ht="11.25"/>
    <row r="29" s="16"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43.140625" style="4" bestFit="1" customWidth="1"/>
    <col min="4" max="16384" width="9.140625" style="5"/>
  </cols>
  <sheetData>
    <row r="1" spans="1:8">
      <c r="A1" s="2" t="s">
        <v>30</v>
      </c>
      <c r="B1" s="3" t="str">
        <f>'Info '!C2</f>
        <v>JSC Cartu Bank</v>
      </c>
    </row>
    <row r="2" spans="1:8">
      <c r="A2" s="2" t="s">
        <v>31</v>
      </c>
      <c r="B2" s="630">
        <f>'1. key ratios '!B2</f>
        <v>45016</v>
      </c>
    </row>
    <row r="4" spans="1:8" ht="27.95" customHeight="1" thickBot="1">
      <c r="A4" s="26" t="s">
        <v>41</v>
      </c>
      <c r="B4" s="27" t="s">
        <v>163</v>
      </c>
      <c r="C4" s="28"/>
    </row>
    <row r="5" spans="1:8">
      <c r="A5" s="29"/>
      <c r="B5" s="275" t="s">
        <v>42</v>
      </c>
      <c r="C5" s="276" t="s">
        <v>371</v>
      </c>
    </row>
    <row r="6" spans="1:8">
      <c r="A6" s="30">
        <v>1</v>
      </c>
      <c r="B6" s="31" t="s">
        <v>714</v>
      </c>
      <c r="C6" s="32" t="s">
        <v>717</v>
      </c>
    </row>
    <row r="7" spans="1:8">
      <c r="A7" s="30">
        <v>2</v>
      </c>
      <c r="B7" s="31" t="s">
        <v>718</v>
      </c>
      <c r="C7" s="32" t="s">
        <v>719</v>
      </c>
    </row>
    <row r="8" spans="1:8">
      <c r="A8" s="30">
        <v>3</v>
      </c>
      <c r="B8" s="31" t="s">
        <v>720</v>
      </c>
      <c r="C8" s="32" t="s">
        <v>721</v>
      </c>
    </row>
    <row r="9" spans="1:8">
      <c r="A9" s="30">
        <v>4</v>
      </c>
      <c r="B9" s="31" t="s">
        <v>722</v>
      </c>
      <c r="C9" s="32" t="s">
        <v>719</v>
      </c>
    </row>
    <row r="10" spans="1:8">
      <c r="A10" s="30">
        <v>5</v>
      </c>
      <c r="B10" s="31"/>
      <c r="C10" s="32"/>
    </row>
    <row r="11" spans="1:8">
      <c r="A11" s="30">
        <v>6</v>
      </c>
      <c r="B11" s="31"/>
      <c r="C11" s="32"/>
    </row>
    <row r="12" spans="1:8">
      <c r="A12" s="30">
        <v>7</v>
      </c>
      <c r="B12" s="31"/>
      <c r="C12" s="32"/>
      <c r="H12" s="33"/>
    </row>
    <row r="13" spans="1:8">
      <c r="A13" s="30">
        <v>8</v>
      </c>
      <c r="B13" s="31"/>
      <c r="C13" s="32"/>
    </row>
    <row r="14" spans="1:8">
      <c r="A14" s="30">
        <v>9</v>
      </c>
      <c r="B14" s="31"/>
      <c r="C14" s="32"/>
    </row>
    <row r="15" spans="1:8">
      <c r="A15" s="30">
        <v>10</v>
      </c>
      <c r="B15" s="31"/>
      <c r="C15" s="32"/>
    </row>
    <row r="16" spans="1:8">
      <c r="A16" s="30"/>
      <c r="B16" s="277"/>
      <c r="C16" s="278"/>
    </row>
    <row r="17" spans="1:3">
      <c r="A17" s="30"/>
      <c r="B17" s="128" t="s">
        <v>43</v>
      </c>
      <c r="C17" s="279" t="s">
        <v>372</v>
      </c>
    </row>
    <row r="18" spans="1:3">
      <c r="A18" s="30">
        <v>1</v>
      </c>
      <c r="B18" s="31" t="s">
        <v>715</v>
      </c>
      <c r="C18" s="34" t="s">
        <v>723</v>
      </c>
    </row>
    <row r="19" spans="1:3">
      <c r="A19" s="30">
        <v>2</v>
      </c>
      <c r="B19" s="31" t="s">
        <v>724</v>
      </c>
      <c r="C19" s="34" t="s">
        <v>725</v>
      </c>
    </row>
    <row r="20" spans="1:3">
      <c r="A20" s="30">
        <v>3</v>
      </c>
      <c r="B20" s="31" t="s">
        <v>726</v>
      </c>
      <c r="C20" s="34" t="s">
        <v>727</v>
      </c>
    </row>
    <row r="21" spans="1:3">
      <c r="A21" s="30">
        <v>4</v>
      </c>
      <c r="B21" s="31" t="s">
        <v>728</v>
      </c>
      <c r="C21" s="34" t="s">
        <v>729</v>
      </c>
    </row>
    <row r="22" spans="1:3">
      <c r="A22" s="30">
        <v>5</v>
      </c>
      <c r="B22" s="31" t="s">
        <v>730</v>
      </c>
      <c r="C22" s="34" t="s">
        <v>731</v>
      </c>
    </row>
    <row r="23" spans="1:3">
      <c r="A23" s="30">
        <v>6</v>
      </c>
      <c r="B23" s="31" t="s">
        <v>732</v>
      </c>
      <c r="C23" s="34" t="s">
        <v>733</v>
      </c>
    </row>
    <row r="24" spans="1:3">
      <c r="A24" s="30">
        <v>7</v>
      </c>
      <c r="B24" s="31"/>
      <c r="C24" s="34"/>
    </row>
    <row r="25" spans="1:3">
      <c r="A25" s="30">
        <v>8</v>
      </c>
      <c r="B25" s="31"/>
      <c r="C25" s="34"/>
    </row>
    <row r="26" spans="1:3">
      <c r="A26" s="30">
        <v>9</v>
      </c>
      <c r="B26" s="31"/>
      <c r="C26" s="34"/>
    </row>
    <row r="27" spans="1:3" ht="15.75" customHeight="1">
      <c r="A27" s="30">
        <v>10</v>
      </c>
      <c r="B27" s="31"/>
      <c r="C27" s="35"/>
    </row>
    <row r="28" spans="1:3" ht="15.75" customHeight="1">
      <c r="A28" s="30"/>
      <c r="B28" s="31"/>
      <c r="C28" s="35"/>
    </row>
    <row r="29" spans="1:3" ht="30" customHeight="1">
      <c r="A29" s="30"/>
      <c r="B29" s="686" t="s">
        <v>44</v>
      </c>
      <c r="C29" s="687"/>
    </row>
    <row r="30" spans="1:3">
      <c r="A30" s="30">
        <v>1</v>
      </c>
      <c r="B30" s="31" t="s">
        <v>734</v>
      </c>
      <c r="C30" s="635">
        <v>1</v>
      </c>
    </row>
    <row r="31" spans="1:3" ht="15.75" customHeight="1">
      <c r="A31" s="30"/>
      <c r="B31" s="31"/>
      <c r="C31" s="32"/>
    </row>
    <row r="32" spans="1:3" ht="29.25" customHeight="1">
      <c r="A32" s="30"/>
      <c r="B32" s="686" t="s">
        <v>45</v>
      </c>
      <c r="C32" s="687"/>
    </row>
    <row r="33" spans="1:3">
      <c r="A33" s="30">
        <v>1</v>
      </c>
      <c r="B33" s="31" t="s">
        <v>735</v>
      </c>
      <c r="C33" s="635">
        <v>1</v>
      </c>
    </row>
    <row r="34" spans="1:3" ht="15" thickBot="1">
      <c r="A34" s="36"/>
      <c r="B34" s="37"/>
      <c r="C34" s="38"/>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53"/>
  <sheetViews>
    <sheetView zoomScaleNormal="10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95" customWidth="1"/>
    <col min="3" max="3" width="28" style="495" customWidth="1"/>
    <col min="4" max="4" width="22.42578125" style="495" customWidth="1"/>
    <col min="5" max="5" width="22.28515625" style="495" customWidth="1"/>
    <col min="6" max="6" width="12" style="5" bestFit="1" customWidth="1"/>
    <col min="7" max="7" width="12.5703125" style="5" bestFit="1" customWidth="1"/>
    <col min="8" max="16384" width="9.140625" style="5"/>
  </cols>
  <sheetData>
    <row r="1" spans="1:12">
      <c r="A1" s="24" t="s">
        <v>30</v>
      </c>
      <c r="B1" s="494" t="str">
        <f>'Info '!C2</f>
        <v>JSC Cartu Bank</v>
      </c>
    </row>
    <row r="2" spans="1:12" s="2" customFormat="1" ht="15.75" customHeight="1">
      <c r="A2" s="24" t="s">
        <v>31</v>
      </c>
      <c r="B2" s="630">
        <f>'1. key ratios '!B2</f>
        <v>45016</v>
      </c>
      <c r="C2" s="494"/>
      <c r="D2" s="494"/>
      <c r="E2" s="494"/>
    </row>
    <row r="3" spans="1:12" s="2" customFormat="1" ht="15.75" customHeight="1">
      <c r="A3" s="24"/>
      <c r="B3" s="494"/>
      <c r="C3" s="494"/>
      <c r="D3" s="494"/>
      <c r="E3" s="494"/>
    </row>
    <row r="4" spans="1:12" s="2" customFormat="1" ht="15.75" customHeight="1" thickBot="1">
      <c r="A4" s="172" t="s">
        <v>99</v>
      </c>
      <c r="B4" s="692" t="s">
        <v>225</v>
      </c>
      <c r="C4" s="693"/>
      <c r="D4" s="693"/>
      <c r="E4" s="693"/>
    </row>
    <row r="5" spans="1:12" s="39" customFormat="1" ht="17.45" customHeight="1">
      <c r="A5" s="131"/>
      <c r="B5" s="512"/>
      <c r="C5" s="513" t="s">
        <v>0</v>
      </c>
      <c r="D5" s="513" t="s">
        <v>1</v>
      </c>
      <c r="E5" s="514" t="s">
        <v>2</v>
      </c>
    </row>
    <row r="6" spans="1:12" ht="14.45" customHeight="1">
      <c r="A6" s="86"/>
      <c r="B6" s="688" t="s">
        <v>232</v>
      </c>
      <c r="C6" s="688" t="s">
        <v>660</v>
      </c>
      <c r="D6" s="690" t="s">
        <v>98</v>
      </c>
      <c r="E6" s="691"/>
    </row>
    <row r="7" spans="1:12" ht="99.6" customHeight="1">
      <c r="A7" s="86"/>
      <c r="B7" s="689"/>
      <c r="C7" s="688"/>
      <c r="D7" s="515" t="s">
        <v>97</v>
      </c>
      <c r="E7" s="516" t="s">
        <v>233</v>
      </c>
    </row>
    <row r="8" spans="1:12" ht="21">
      <c r="A8" s="331">
        <v>1</v>
      </c>
      <c r="B8" s="517" t="s">
        <v>561</v>
      </c>
      <c r="C8" s="518">
        <f>SUM(C9:C11)</f>
        <v>539030898.17674255</v>
      </c>
      <c r="D8" s="518">
        <f>SUM(D9:D11)</f>
        <v>0</v>
      </c>
      <c r="E8" s="518">
        <f>SUM(E9:E11)</f>
        <v>539030898.17674255</v>
      </c>
      <c r="G8" s="533"/>
      <c r="H8" s="533"/>
      <c r="I8" s="533"/>
      <c r="J8" s="533"/>
      <c r="K8" s="533"/>
      <c r="L8" s="533"/>
    </row>
    <row r="9" spans="1:12" ht="15">
      <c r="A9" s="331">
        <v>1.1000000000000001</v>
      </c>
      <c r="B9" s="519" t="s">
        <v>562</v>
      </c>
      <c r="C9" s="518">
        <v>27942977.594099998</v>
      </c>
      <c r="D9" s="518">
        <v>0</v>
      </c>
      <c r="E9" s="518">
        <v>27942977.594099998</v>
      </c>
      <c r="G9" s="533"/>
      <c r="H9" s="533"/>
      <c r="I9" s="533"/>
    </row>
    <row r="10" spans="1:12" ht="15">
      <c r="A10" s="331">
        <v>1.2</v>
      </c>
      <c r="B10" s="519" t="s">
        <v>563</v>
      </c>
      <c r="C10" s="518">
        <v>212995555.08948928</v>
      </c>
      <c r="D10" s="518">
        <v>0</v>
      </c>
      <c r="E10" s="518">
        <v>212995555.08948928</v>
      </c>
      <c r="G10" s="533"/>
      <c r="H10" s="533"/>
      <c r="I10" s="533"/>
    </row>
    <row r="11" spans="1:12" ht="15">
      <c r="A11" s="331">
        <v>1.3</v>
      </c>
      <c r="B11" s="519" t="s">
        <v>564</v>
      </c>
      <c r="C11" s="518">
        <v>298092365.49315321</v>
      </c>
      <c r="D11" s="518">
        <v>0</v>
      </c>
      <c r="E11" s="518">
        <v>298092365.49315321</v>
      </c>
      <c r="G11" s="533"/>
      <c r="H11" s="533"/>
      <c r="I11" s="533"/>
    </row>
    <row r="12" spans="1:12" ht="15">
      <c r="A12" s="331">
        <v>2</v>
      </c>
      <c r="B12" s="520" t="s">
        <v>565</v>
      </c>
      <c r="C12" s="518">
        <v>0</v>
      </c>
      <c r="D12" s="518">
        <v>0</v>
      </c>
      <c r="E12" s="518">
        <v>0</v>
      </c>
      <c r="G12" s="533"/>
      <c r="H12" s="533"/>
      <c r="I12" s="533"/>
    </row>
    <row r="13" spans="1:12" ht="15">
      <c r="A13" s="331">
        <v>2.1</v>
      </c>
      <c r="B13" s="521" t="s">
        <v>566</v>
      </c>
      <c r="C13" s="522">
        <v>0</v>
      </c>
      <c r="D13" s="522">
        <v>0</v>
      </c>
      <c r="E13" s="522">
        <v>0</v>
      </c>
      <c r="G13" s="533"/>
      <c r="H13" s="533"/>
      <c r="I13" s="533"/>
    </row>
    <row r="14" spans="1:12" ht="21">
      <c r="A14" s="331">
        <v>3</v>
      </c>
      <c r="B14" s="523" t="s">
        <v>567</v>
      </c>
      <c r="C14" s="522">
        <v>0</v>
      </c>
      <c r="D14" s="522">
        <v>0</v>
      </c>
      <c r="E14" s="522">
        <v>0</v>
      </c>
      <c r="G14" s="533"/>
      <c r="H14" s="533"/>
      <c r="I14" s="533"/>
    </row>
    <row r="15" spans="1:12" ht="21">
      <c r="A15" s="331">
        <v>4</v>
      </c>
      <c r="B15" s="524" t="s">
        <v>568</v>
      </c>
      <c r="C15" s="522">
        <v>0</v>
      </c>
      <c r="D15" s="522">
        <v>0</v>
      </c>
      <c r="E15" s="522">
        <v>0</v>
      </c>
      <c r="G15" s="533"/>
      <c r="H15" s="533"/>
      <c r="I15" s="533"/>
    </row>
    <row r="16" spans="1:12" ht="21">
      <c r="A16" s="331">
        <v>5</v>
      </c>
      <c r="B16" s="525" t="s">
        <v>569</v>
      </c>
      <c r="C16" s="522">
        <f>SUM(C17:C19)</f>
        <v>7410814.3099999996</v>
      </c>
      <c r="D16" s="522">
        <f>SUM(D17:D19)</f>
        <v>29260</v>
      </c>
      <c r="E16" s="522">
        <f>SUM(E17:E19)</f>
        <v>7381554.3099999996</v>
      </c>
      <c r="G16" s="533"/>
      <c r="H16" s="533"/>
      <c r="I16" s="533"/>
    </row>
    <row r="17" spans="1:9" ht="15">
      <c r="A17" s="331">
        <v>5.0999999999999996</v>
      </c>
      <c r="B17" s="526" t="s">
        <v>570</v>
      </c>
      <c r="C17" s="522">
        <v>168050</v>
      </c>
      <c r="D17" s="522">
        <v>0</v>
      </c>
      <c r="E17" s="522">
        <v>168050</v>
      </c>
      <c r="G17" s="533"/>
      <c r="H17" s="533"/>
      <c r="I17" s="533"/>
    </row>
    <row r="18" spans="1:9" ht="15">
      <c r="A18" s="331">
        <v>5.2</v>
      </c>
      <c r="B18" s="526" t="s">
        <v>571</v>
      </c>
      <c r="C18" s="522">
        <v>7242764.3099999996</v>
      </c>
      <c r="D18" s="522">
        <v>29260</v>
      </c>
      <c r="E18" s="522">
        <v>7213504.3099999996</v>
      </c>
      <c r="G18" s="533"/>
      <c r="H18" s="533"/>
      <c r="I18" s="533"/>
    </row>
    <row r="19" spans="1:9" ht="15">
      <c r="A19" s="331">
        <v>5.3</v>
      </c>
      <c r="B19" s="527" t="s">
        <v>572</v>
      </c>
      <c r="C19" s="522">
        <v>0</v>
      </c>
      <c r="D19" s="522">
        <v>0</v>
      </c>
      <c r="E19" s="522">
        <v>0</v>
      </c>
      <c r="G19" s="533"/>
      <c r="H19" s="533"/>
      <c r="I19" s="533"/>
    </row>
    <row r="20" spans="1:9" ht="15">
      <c r="A20" s="331">
        <v>6</v>
      </c>
      <c r="B20" s="523" t="s">
        <v>573</v>
      </c>
      <c r="C20" s="522">
        <f>SUM(C21:C22)</f>
        <v>778861547.63262367</v>
      </c>
      <c r="D20" s="522">
        <f>SUM(D21:D22)</f>
        <v>0</v>
      </c>
      <c r="E20" s="522">
        <f>SUM(E21:E22)</f>
        <v>778861547.63262367</v>
      </c>
      <c r="G20" s="533"/>
      <c r="H20" s="533"/>
      <c r="I20" s="533"/>
    </row>
    <row r="21" spans="1:9" ht="15">
      <c r="A21" s="331">
        <v>6.1</v>
      </c>
      <c r="B21" s="526" t="s">
        <v>571</v>
      </c>
      <c r="C21" s="522">
        <v>40262675.318470776</v>
      </c>
      <c r="D21" s="522"/>
      <c r="E21" s="522">
        <v>40262675.318470776</v>
      </c>
      <c r="G21" s="533"/>
      <c r="H21" s="533"/>
      <c r="I21" s="533"/>
    </row>
    <row r="22" spans="1:9" ht="15">
      <c r="A22" s="331">
        <v>6.2</v>
      </c>
      <c r="B22" s="527" t="s">
        <v>572</v>
      </c>
      <c r="C22" s="522">
        <v>738598872.31415296</v>
      </c>
      <c r="D22" s="522"/>
      <c r="E22" s="522">
        <v>738598872.31415296</v>
      </c>
      <c r="G22" s="533"/>
      <c r="H22" s="533"/>
      <c r="I22" s="533"/>
    </row>
    <row r="23" spans="1:9" ht="21">
      <c r="A23" s="331">
        <v>7</v>
      </c>
      <c r="B23" s="520" t="s">
        <v>574</v>
      </c>
      <c r="C23" s="522">
        <v>9372300</v>
      </c>
      <c r="D23" s="522"/>
      <c r="E23" s="522">
        <v>9372300</v>
      </c>
      <c r="G23" s="533"/>
      <c r="H23" s="533"/>
      <c r="I23" s="533"/>
    </row>
    <row r="24" spans="1:9" ht="21">
      <c r="A24" s="331">
        <v>8</v>
      </c>
      <c r="B24" s="528" t="s">
        <v>575</v>
      </c>
      <c r="C24" s="522">
        <v>101992527.52584001</v>
      </c>
      <c r="D24" s="522"/>
      <c r="E24" s="522">
        <v>101992527.52584001</v>
      </c>
      <c r="G24" s="533"/>
      <c r="H24" s="533"/>
      <c r="I24" s="533"/>
    </row>
    <row r="25" spans="1:9" ht="15">
      <c r="A25" s="331">
        <v>9</v>
      </c>
      <c r="B25" s="524" t="s">
        <v>576</v>
      </c>
      <c r="C25" s="522">
        <f>SUM(C26:C27)</f>
        <v>13085692.066943217</v>
      </c>
      <c r="D25" s="522">
        <f>SUM(D26:D27)</f>
        <v>0</v>
      </c>
      <c r="E25" s="522">
        <f>SUM(E26:E27)</f>
        <v>13085692.066943217</v>
      </c>
      <c r="G25" s="533"/>
      <c r="H25" s="533"/>
      <c r="I25" s="533"/>
    </row>
    <row r="26" spans="1:9" ht="15">
      <c r="A26" s="331">
        <v>9.1</v>
      </c>
      <c r="B26" s="526" t="s">
        <v>577</v>
      </c>
      <c r="C26" s="522">
        <v>13085692.066943217</v>
      </c>
      <c r="D26" s="522"/>
      <c r="E26" s="522">
        <v>13085692.066943217</v>
      </c>
      <c r="G26" s="533"/>
      <c r="H26" s="533"/>
      <c r="I26" s="533"/>
    </row>
    <row r="27" spans="1:9" ht="15">
      <c r="A27" s="331">
        <v>9.1999999999999993</v>
      </c>
      <c r="B27" s="526" t="s">
        <v>578</v>
      </c>
      <c r="C27" s="522">
        <v>0</v>
      </c>
      <c r="D27" s="522"/>
      <c r="E27" s="522">
        <v>0</v>
      </c>
      <c r="G27" s="533"/>
      <c r="H27" s="533"/>
      <c r="I27" s="533"/>
    </row>
    <row r="28" spans="1:9" ht="15">
      <c r="A28" s="331">
        <v>10</v>
      </c>
      <c r="B28" s="524" t="s">
        <v>579</v>
      </c>
      <c r="C28" s="522">
        <f>SUM(C29:C30)</f>
        <v>5225549.9200000018</v>
      </c>
      <c r="D28" s="522">
        <f>SUM(D29:D30)</f>
        <v>5225549.9200000018</v>
      </c>
      <c r="E28" s="522">
        <f>SUM(E29:E30)</f>
        <v>0</v>
      </c>
      <c r="G28" s="533"/>
      <c r="H28" s="533"/>
      <c r="I28" s="533"/>
    </row>
    <row r="29" spans="1:9" ht="15">
      <c r="A29" s="331">
        <v>10.1</v>
      </c>
      <c r="B29" s="526" t="s">
        <v>580</v>
      </c>
      <c r="C29" s="522">
        <v>0</v>
      </c>
      <c r="D29" s="522"/>
      <c r="E29" s="522">
        <v>0</v>
      </c>
      <c r="G29" s="533"/>
      <c r="H29" s="533"/>
      <c r="I29" s="533"/>
    </row>
    <row r="30" spans="1:9" ht="15">
      <c r="A30" s="331">
        <v>10.199999999999999</v>
      </c>
      <c r="B30" s="526" t="s">
        <v>581</v>
      </c>
      <c r="C30" s="522">
        <v>5225549.9200000018</v>
      </c>
      <c r="D30" s="522">
        <v>5225549.9200000018</v>
      </c>
      <c r="E30" s="522">
        <v>0</v>
      </c>
      <c r="G30" s="533"/>
      <c r="H30" s="533"/>
      <c r="I30" s="533"/>
    </row>
    <row r="31" spans="1:9" ht="15">
      <c r="A31" s="331">
        <v>11</v>
      </c>
      <c r="B31" s="524" t="s">
        <v>582</v>
      </c>
      <c r="C31" s="522">
        <f>SUM(C32:C33)</f>
        <v>0</v>
      </c>
      <c r="D31" s="522">
        <f>SUM(D32:D33)</f>
        <v>0</v>
      </c>
      <c r="E31" s="522">
        <f>SUM(E32:E33)</f>
        <v>0</v>
      </c>
      <c r="G31" s="533"/>
      <c r="H31" s="533"/>
      <c r="I31" s="533"/>
    </row>
    <row r="32" spans="1:9" ht="15">
      <c r="A32" s="331">
        <v>11.1</v>
      </c>
      <c r="B32" s="526" t="s">
        <v>583</v>
      </c>
      <c r="C32" s="522">
        <v>0</v>
      </c>
      <c r="D32" s="522"/>
      <c r="E32" s="522">
        <v>0</v>
      </c>
      <c r="G32" s="533"/>
      <c r="H32" s="533"/>
      <c r="I32" s="533"/>
    </row>
    <row r="33" spans="1:9" ht="15">
      <c r="A33" s="331">
        <v>11.2</v>
      </c>
      <c r="B33" s="526" t="s">
        <v>584</v>
      </c>
      <c r="C33" s="522">
        <v>0</v>
      </c>
      <c r="D33" s="522"/>
      <c r="E33" s="522">
        <v>0</v>
      </c>
      <c r="G33" s="533"/>
      <c r="H33" s="533"/>
      <c r="I33" s="533"/>
    </row>
    <row r="34" spans="1:9" ht="15">
      <c r="A34" s="331">
        <v>13</v>
      </c>
      <c r="B34" s="524" t="s">
        <v>585</v>
      </c>
      <c r="C34" s="522">
        <v>4044157.848100001</v>
      </c>
      <c r="D34" s="522">
        <v>0</v>
      </c>
      <c r="E34" s="522">
        <v>4044157.848100001</v>
      </c>
      <c r="G34" s="533"/>
      <c r="H34" s="533"/>
      <c r="I34" s="533"/>
    </row>
    <row r="35" spans="1:9" ht="15">
      <c r="A35" s="331">
        <v>13.1</v>
      </c>
      <c r="B35" s="529" t="s">
        <v>586</v>
      </c>
      <c r="C35" s="522">
        <v>0</v>
      </c>
      <c r="D35" s="522"/>
      <c r="E35" s="522">
        <v>0</v>
      </c>
      <c r="G35" s="533"/>
      <c r="H35" s="533"/>
      <c r="I35" s="533"/>
    </row>
    <row r="36" spans="1:9" ht="15">
      <c r="A36" s="331">
        <v>13.2</v>
      </c>
      <c r="B36" s="529" t="s">
        <v>587</v>
      </c>
      <c r="C36" s="522">
        <v>0</v>
      </c>
      <c r="D36" s="522"/>
      <c r="E36" s="522">
        <v>0</v>
      </c>
      <c r="G36" s="533"/>
      <c r="H36" s="533"/>
      <c r="I36" s="533"/>
    </row>
    <row r="37" spans="1:9" ht="26.25" thickBot="1">
      <c r="A37" s="89"/>
      <c r="B37" s="530" t="s">
        <v>234</v>
      </c>
      <c r="C37" s="531">
        <f>SUM(C8,C12,C14,C15,C16,C20,C23,C24,C25,C28,C31,C34)</f>
        <v>1459023487.4802494</v>
      </c>
      <c r="D37" s="531">
        <f>SUM(D8,D12,D14,D15,D16,D20,D23,D24,D25,D28,D31,D34)</f>
        <v>5254809.9200000018</v>
      </c>
      <c r="E37" s="531">
        <f>SUM(E8,E12,E14,E15,E16,E20,E23,E24,E25,E28,E31,E34)</f>
        <v>1453768677.5602493</v>
      </c>
      <c r="G37" s="533"/>
      <c r="H37" s="533"/>
      <c r="I37" s="533"/>
    </row>
    <row r="38" spans="1:9">
      <c r="A38" s="5"/>
      <c r="B38" s="496"/>
      <c r="C38" s="496"/>
      <c r="D38" s="496"/>
      <c r="E38" s="496"/>
    </row>
    <row r="39" spans="1:9">
      <c r="A39" s="5"/>
      <c r="B39" s="496"/>
      <c r="C39" s="496"/>
      <c r="D39" s="496"/>
      <c r="E39" s="496"/>
    </row>
    <row r="41" spans="1:9" s="4" customFormat="1">
      <c r="B41" s="532"/>
      <c r="C41" s="495"/>
      <c r="D41" s="495"/>
      <c r="E41" s="495"/>
      <c r="F41" s="5"/>
      <c r="G41" s="5"/>
    </row>
    <row r="42" spans="1:9" s="4" customFormat="1">
      <c r="B42" s="532"/>
      <c r="C42" s="495"/>
      <c r="D42" s="495"/>
      <c r="E42" s="495"/>
      <c r="F42" s="5"/>
      <c r="G42" s="5"/>
    </row>
    <row r="43" spans="1:9" s="4" customFormat="1">
      <c r="B43" s="532"/>
      <c r="C43" s="495"/>
      <c r="D43" s="495"/>
      <c r="E43" s="495"/>
      <c r="F43" s="5"/>
      <c r="G43" s="5"/>
    </row>
    <row r="44" spans="1:9" s="4" customFormat="1">
      <c r="B44" s="532"/>
      <c r="C44" s="495"/>
      <c r="D44" s="495"/>
      <c r="E44" s="495"/>
      <c r="F44" s="5"/>
      <c r="G44" s="5"/>
    </row>
    <row r="45" spans="1:9" s="4" customFormat="1">
      <c r="B45" s="532"/>
      <c r="C45" s="495"/>
      <c r="D45" s="495"/>
      <c r="E45" s="495"/>
      <c r="F45" s="5"/>
      <c r="G45" s="5"/>
    </row>
    <row r="46" spans="1:9" s="4" customFormat="1">
      <c r="B46" s="532"/>
      <c r="C46" s="495"/>
      <c r="D46" s="495"/>
      <c r="E46" s="495"/>
      <c r="F46" s="5"/>
      <c r="G46" s="5"/>
    </row>
    <row r="47" spans="1:9" s="4" customFormat="1">
      <c r="B47" s="532"/>
      <c r="C47" s="495"/>
      <c r="D47" s="495"/>
      <c r="E47" s="495"/>
      <c r="F47" s="5"/>
      <c r="G47" s="5"/>
    </row>
    <row r="48" spans="1:9" s="4" customFormat="1">
      <c r="B48" s="532"/>
      <c r="C48" s="495"/>
      <c r="D48" s="495"/>
      <c r="E48" s="495"/>
      <c r="F48" s="5"/>
      <c r="G48" s="5"/>
    </row>
    <row r="49" spans="2:7" s="4" customFormat="1">
      <c r="B49" s="532"/>
      <c r="C49" s="495"/>
      <c r="D49" s="495"/>
      <c r="E49" s="495"/>
      <c r="F49" s="5"/>
      <c r="G49" s="5"/>
    </row>
    <row r="50" spans="2:7" s="4" customFormat="1">
      <c r="B50" s="532"/>
      <c r="C50" s="495"/>
      <c r="D50" s="495"/>
      <c r="E50" s="495"/>
      <c r="F50" s="5"/>
      <c r="G50" s="5"/>
    </row>
    <row r="51" spans="2:7" s="4" customFormat="1">
      <c r="B51" s="532"/>
      <c r="C51" s="495"/>
      <c r="D51" s="495"/>
      <c r="E51" s="495"/>
      <c r="F51" s="5"/>
      <c r="G51" s="5"/>
    </row>
    <row r="52" spans="2:7" s="4" customFormat="1">
      <c r="B52" s="532"/>
      <c r="C52" s="495"/>
      <c r="D52" s="495"/>
      <c r="E52" s="495"/>
      <c r="F52" s="5"/>
      <c r="G52" s="5"/>
    </row>
    <row r="53" spans="2:7" s="4" customFormat="1">
      <c r="B53" s="532"/>
      <c r="C53" s="495"/>
      <c r="D53" s="495"/>
      <c r="E53" s="495"/>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95"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630">
        <f>'1. key ratios '!B2</f>
        <v>45016</v>
      </c>
      <c r="C2" s="495"/>
      <c r="D2" s="4"/>
      <c r="E2" s="4"/>
      <c r="F2" s="4"/>
    </row>
    <row r="3" spans="1:6" s="2" customFormat="1" ht="15.75" customHeight="1">
      <c r="C3" s="495"/>
      <c r="D3" s="4"/>
      <c r="E3" s="4"/>
      <c r="F3" s="4"/>
    </row>
    <row r="4" spans="1:6" s="2" customFormat="1" ht="13.5" thickBot="1">
      <c r="A4" s="2" t="s">
        <v>46</v>
      </c>
      <c r="B4" s="173" t="s">
        <v>554</v>
      </c>
      <c r="C4" s="534" t="s">
        <v>35</v>
      </c>
      <c r="D4" s="4"/>
      <c r="E4" s="4"/>
      <c r="F4" s="4"/>
    </row>
    <row r="5" spans="1:6">
      <c r="A5" s="135">
        <v>1</v>
      </c>
      <c r="B5" s="174" t="s">
        <v>556</v>
      </c>
      <c r="C5" s="535">
        <f>'7. LI1 '!E37</f>
        <v>1453768677.5602493</v>
      </c>
      <c r="D5" s="495"/>
      <c r="E5" s="648"/>
    </row>
    <row r="6" spans="1:6">
      <c r="A6" s="41">
        <v>2.1</v>
      </c>
      <c r="B6" s="87" t="s">
        <v>214</v>
      </c>
      <c r="C6" s="536">
        <v>95389081.993508458</v>
      </c>
      <c r="D6" s="495"/>
      <c r="E6" s="648"/>
    </row>
    <row r="7" spans="1:6" s="25" customFormat="1" outlineLevel="1">
      <c r="A7" s="20">
        <v>2.2000000000000002</v>
      </c>
      <c r="B7" s="21" t="s">
        <v>215</v>
      </c>
      <c r="C7" s="537">
        <v>0</v>
      </c>
      <c r="D7" s="495"/>
      <c r="E7" s="648"/>
    </row>
    <row r="8" spans="1:6" s="25" customFormat="1">
      <c r="A8" s="20">
        <v>3</v>
      </c>
      <c r="B8" s="133" t="s">
        <v>555</v>
      </c>
      <c r="C8" s="538">
        <f>SUM(C5:C7)</f>
        <v>1549157759.5537577</v>
      </c>
      <c r="D8" s="495"/>
      <c r="E8" s="648"/>
    </row>
    <row r="9" spans="1:6">
      <c r="A9" s="41">
        <v>4</v>
      </c>
      <c r="B9" s="42" t="s">
        <v>48</v>
      </c>
      <c r="C9" s="536"/>
      <c r="D9" s="495"/>
      <c r="E9" s="648"/>
    </row>
    <row r="10" spans="1:6" s="25" customFormat="1" outlineLevel="1">
      <c r="A10" s="20">
        <v>5.0999999999999996</v>
      </c>
      <c r="B10" s="21" t="s">
        <v>216</v>
      </c>
      <c r="C10" s="537">
        <v>-44796871.938531898</v>
      </c>
      <c r="D10" s="495"/>
      <c r="E10" s="648"/>
    </row>
    <row r="11" spans="1:6" s="25" customFormat="1" outlineLevel="1">
      <c r="A11" s="20">
        <v>5.2</v>
      </c>
      <c r="B11" s="21" t="s">
        <v>217</v>
      </c>
      <c r="C11" s="537">
        <v>0</v>
      </c>
      <c r="D11" s="495"/>
      <c r="E11" s="648"/>
    </row>
    <row r="12" spans="1:6" s="25" customFormat="1">
      <c r="A12" s="20">
        <v>6</v>
      </c>
      <c r="B12" s="132" t="s">
        <v>359</v>
      </c>
      <c r="C12" s="537"/>
      <c r="D12" s="495"/>
      <c r="E12" s="648"/>
    </row>
    <row r="13" spans="1:6" s="25" customFormat="1" ht="13.5" thickBot="1">
      <c r="A13" s="22">
        <v>7</v>
      </c>
      <c r="B13" s="134" t="s">
        <v>177</v>
      </c>
      <c r="C13" s="539">
        <f>SUM(C8:C12)</f>
        <v>1504360887.6152258</v>
      </c>
      <c r="D13" s="495"/>
      <c r="E13" s="648"/>
    </row>
    <row r="15" spans="1:6" ht="25.5">
      <c r="B15" s="25" t="s">
        <v>360</v>
      </c>
    </row>
    <row r="17" spans="1:2" ht="15">
      <c r="A17" s="142"/>
      <c r="B17" s="143"/>
    </row>
    <row r="18" spans="1:2" ht="15">
      <c r="A18" s="147"/>
      <c r="B18" s="148"/>
    </row>
    <row r="19" spans="1:2">
      <c r="A19" s="149"/>
      <c r="B19" s="144"/>
    </row>
    <row r="20" spans="1:2">
      <c r="A20" s="150"/>
      <c r="B20" s="145"/>
    </row>
    <row r="21" spans="1:2">
      <c r="A21" s="150"/>
      <c r="B21" s="148"/>
    </row>
    <row r="22" spans="1:2">
      <c r="A22" s="149"/>
      <c r="B22" s="146"/>
    </row>
    <row r="23" spans="1:2">
      <c r="A23" s="150"/>
      <c r="B23" s="145"/>
    </row>
    <row r="24" spans="1:2">
      <c r="A24" s="150"/>
      <c r="B24" s="145"/>
    </row>
    <row r="25" spans="1:2">
      <c r="A25" s="150"/>
      <c r="B25" s="151"/>
    </row>
    <row r="26" spans="1:2">
      <c r="A26" s="150"/>
      <c r="B26" s="148"/>
    </row>
    <row r="27" spans="1:2">
      <c r="B27" s="40"/>
    </row>
    <row r="28" spans="1:2">
      <c r="B28" s="40"/>
    </row>
    <row r="29" spans="1:2">
      <c r="B29" s="40"/>
    </row>
    <row r="30" spans="1:2">
      <c r="B30" s="40"/>
    </row>
    <row r="31" spans="1:2">
      <c r="B31" s="40"/>
    </row>
    <row r="32" spans="1:2">
      <c r="B32" s="40"/>
    </row>
    <row r="33" spans="2:2">
      <c r="B33" s="40"/>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2023-12-28T08:46:40Z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